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definedNames>
    <definedName name="OLE_LINK5" localSheetId="0">Sheet1!#REF!</definedName>
  </definedNames>
  <calcPr calcId="124519"/>
</workbook>
</file>

<file path=xl/calcChain.xml><?xml version="1.0" encoding="utf-8"?>
<calcChain xmlns="http://schemas.openxmlformats.org/spreadsheetml/2006/main">
  <c r="K161" i="1"/>
  <c r="J161"/>
  <c r="K178"/>
  <c r="L162"/>
  <c r="K162"/>
  <c r="T285"/>
  <c r="T268" l="1"/>
  <c r="T249"/>
  <c r="J246"/>
  <c r="K246"/>
  <c r="L246"/>
  <c r="M246"/>
  <c r="N246"/>
  <c r="Q246"/>
  <c r="R246"/>
  <c r="S246"/>
  <c r="A246"/>
  <c r="R237"/>
  <c r="R238"/>
  <c r="R239"/>
  <c r="R240"/>
  <c r="J240"/>
  <c r="K240"/>
  <c r="L240"/>
  <c r="M240"/>
  <c r="N240"/>
  <c r="A240"/>
  <c r="A220"/>
  <c r="J220"/>
  <c r="K220"/>
  <c r="L220"/>
  <c r="M220"/>
  <c r="N220"/>
  <c r="Q220"/>
  <c r="R220"/>
  <c r="S220"/>
  <c r="N172"/>
  <c r="P172"/>
  <c r="O172" s="1"/>
  <c r="N170"/>
  <c r="P170"/>
  <c r="O170" s="1"/>
  <c r="T161"/>
  <c r="L161"/>
  <c r="M161"/>
  <c r="N161"/>
  <c r="M162"/>
  <c r="P159" l="1"/>
  <c r="P160"/>
  <c r="P158"/>
  <c r="P154"/>
  <c r="P155"/>
  <c r="P156"/>
  <c r="P153"/>
  <c r="P151"/>
  <c r="P145" l="1"/>
  <c r="O145" s="1"/>
  <c r="N68"/>
  <c r="N69"/>
  <c r="N70"/>
  <c r="N71"/>
  <c r="N72"/>
  <c r="N73"/>
  <c r="N67"/>
  <c r="S161"/>
  <c r="O156"/>
  <c r="O155"/>
  <c r="O154"/>
  <c r="O153"/>
  <c r="P147"/>
  <c r="O147"/>
  <c r="P146"/>
  <c r="O146"/>
  <c r="P144"/>
  <c r="O144"/>
  <c r="P99"/>
  <c r="P100"/>
  <c r="O100" s="1"/>
  <c r="P111"/>
  <c r="O111" s="1"/>
  <c r="N162"/>
  <c r="O99" l="1"/>
  <c r="O220" s="1"/>
  <c r="P220"/>
  <c r="T177"/>
  <c r="T202"/>
  <c r="T226"/>
  <c r="A200"/>
  <c r="J200"/>
  <c r="J201" s="1"/>
  <c r="K200"/>
  <c r="K201" s="1"/>
  <c r="L200"/>
  <c r="M200"/>
  <c r="M201" s="1"/>
  <c r="N200"/>
  <c r="N201" s="1"/>
  <c r="O200"/>
  <c r="O201" s="1"/>
  <c r="P200"/>
  <c r="P201" s="1"/>
  <c r="Q200"/>
  <c r="Q201" s="1"/>
  <c r="R200"/>
  <c r="R201" s="1"/>
  <c r="S200"/>
  <c r="S201" s="1"/>
  <c r="L201"/>
  <c r="M178" l="1"/>
  <c r="L178"/>
  <c r="S177"/>
  <c r="Q177"/>
  <c r="R177"/>
  <c r="K177"/>
  <c r="L177"/>
  <c r="M177"/>
  <c r="J177"/>
  <c r="A188" l="1"/>
  <c r="O159"/>
  <c r="P127"/>
  <c r="O127" s="1"/>
  <c r="R245" l="1"/>
  <c r="S245"/>
  <c r="R247"/>
  <c r="S247"/>
  <c r="K245"/>
  <c r="L245"/>
  <c r="M245"/>
  <c r="Q245"/>
  <c r="K247"/>
  <c r="Q247"/>
  <c r="J245"/>
  <c r="J247"/>
  <c r="A245"/>
  <c r="A247"/>
  <c r="A192"/>
  <c r="J191"/>
  <c r="K191"/>
  <c r="L191"/>
  <c r="M191"/>
  <c r="Q191"/>
  <c r="R191"/>
  <c r="S191"/>
  <c r="J192"/>
  <c r="K192"/>
  <c r="L192"/>
  <c r="M192"/>
  <c r="Q192"/>
  <c r="R192"/>
  <c r="S192"/>
  <c r="J193"/>
  <c r="K193"/>
  <c r="L193"/>
  <c r="M193"/>
  <c r="Q193"/>
  <c r="R193"/>
  <c r="S193"/>
  <c r="J194"/>
  <c r="K194"/>
  <c r="L194"/>
  <c r="M194"/>
  <c r="Q194"/>
  <c r="R194"/>
  <c r="S194"/>
  <c r="J197"/>
  <c r="K197"/>
  <c r="L197"/>
  <c r="M197"/>
  <c r="Q197"/>
  <c r="R197"/>
  <c r="S197"/>
  <c r="J195"/>
  <c r="K195"/>
  <c r="L195"/>
  <c r="M195"/>
  <c r="Q195"/>
  <c r="R195"/>
  <c r="S195"/>
  <c r="J190"/>
  <c r="P150"/>
  <c r="O150" s="1"/>
  <c r="O140"/>
  <c r="P132"/>
  <c r="O132" s="1"/>
  <c r="P133"/>
  <c r="P134"/>
  <c r="O134" s="1"/>
  <c r="P125"/>
  <c r="P126"/>
  <c r="O126" s="1"/>
  <c r="P128"/>
  <c r="P124"/>
  <c r="O124" s="1"/>
  <c r="P129"/>
  <c r="A210"/>
  <c r="A223"/>
  <c r="P176"/>
  <c r="O151" l="1"/>
  <c r="O128"/>
  <c r="O125"/>
  <c r="O129"/>
  <c r="O133"/>
  <c r="O139"/>
  <c r="P277"/>
  <c r="N278"/>
  <c r="P278"/>
  <c r="N279"/>
  <c r="P279"/>
  <c r="N280"/>
  <c r="P280"/>
  <c r="N283"/>
  <c r="P283"/>
  <c r="S266"/>
  <c r="R266"/>
  <c r="Q266"/>
  <c r="M266"/>
  <c r="L266"/>
  <c r="K266"/>
  <c r="J266"/>
  <c r="A266"/>
  <c r="S263"/>
  <c r="R263"/>
  <c r="Q263"/>
  <c r="M263"/>
  <c r="L263"/>
  <c r="K263"/>
  <c r="J263"/>
  <c r="A263"/>
  <c r="S262"/>
  <c r="R262"/>
  <c r="Q262"/>
  <c r="M262"/>
  <c r="L262"/>
  <c r="K262"/>
  <c r="J262"/>
  <c r="A262"/>
  <c r="R261"/>
  <c r="Q261"/>
  <c r="M261"/>
  <c r="L261"/>
  <c r="K261"/>
  <c r="J261"/>
  <c r="A261"/>
  <c r="S260"/>
  <c r="R260"/>
  <c r="Q260"/>
  <c r="M260"/>
  <c r="L260"/>
  <c r="K260"/>
  <c r="J260"/>
  <c r="A260"/>
  <c r="S259"/>
  <c r="R259"/>
  <c r="Q259"/>
  <c r="M259"/>
  <c r="L259"/>
  <c r="K259"/>
  <c r="J259"/>
  <c r="A259"/>
  <c r="S258"/>
  <c r="R258"/>
  <c r="Q258"/>
  <c r="M258"/>
  <c r="L258"/>
  <c r="K258"/>
  <c r="J258"/>
  <c r="A258"/>
  <c r="S244"/>
  <c r="R244"/>
  <c r="Q244"/>
  <c r="M244"/>
  <c r="L244"/>
  <c r="K244"/>
  <c r="J244"/>
  <c r="A244"/>
  <c r="S243"/>
  <c r="S248" s="1"/>
  <c r="R243"/>
  <c r="R248" s="1"/>
  <c r="Q243"/>
  <c r="Q248" s="1"/>
  <c r="M243"/>
  <c r="M248" s="1"/>
  <c r="L243"/>
  <c r="L248" s="1"/>
  <c r="K243"/>
  <c r="K248" s="1"/>
  <c r="J243"/>
  <c r="J248" s="1"/>
  <c r="A243"/>
  <c r="S239"/>
  <c r="Q239"/>
  <c r="M239"/>
  <c r="L239"/>
  <c r="K239"/>
  <c r="J239"/>
  <c r="A239"/>
  <c r="S238"/>
  <c r="Q238"/>
  <c r="M238"/>
  <c r="L238"/>
  <c r="K238"/>
  <c r="J238"/>
  <c r="A238"/>
  <c r="S237"/>
  <c r="Q237"/>
  <c r="M237"/>
  <c r="L237"/>
  <c r="K237"/>
  <c r="J237"/>
  <c r="A237"/>
  <c r="S236"/>
  <c r="R236"/>
  <c r="Q236"/>
  <c r="K236"/>
  <c r="J236"/>
  <c r="A236"/>
  <c r="S235"/>
  <c r="R235"/>
  <c r="Q235"/>
  <c r="M235"/>
  <c r="L235"/>
  <c r="K235"/>
  <c r="J235"/>
  <c r="A235"/>
  <c r="S234"/>
  <c r="R234"/>
  <c r="Q234"/>
  <c r="M234"/>
  <c r="L234"/>
  <c r="K234"/>
  <c r="J234"/>
  <c r="A234"/>
  <c r="S233"/>
  <c r="S241" s="1"/>
  <c r="R233"/>
  <c r="R241" s="1"/>
  <c r="Q233"/>
  <c r="Q241" s="1"/>
  <c r="M233"/>
  <c r="M241" s="1"/>
  <c r="L233"/>
  <c r="L241" s="1"/>
  <c r="K233"/>
  <c r="K241" s="1"/>
  <c r="K250" s="1"/>
  <c r="J233"/>
  <c r="J241" s="1"/>
  <c r="A233"/>
  <c r="S224"/>
  <c r="R224"/>
  <c r="Q224"/>
  <c r="N224"/>
  <c r="M224"/>
  <c r="L224"/>
  <c r="K224"/>
  <c r="J224"/>
  <c r="A224"/>
  <c r="S223"/>
  <c r="R223"/>
  <c r="Q223"/>
  <c r="M223"/>
  <c r="L223"/>
  <c r="K223"/>
  <c r="J223"/>
  <c r="S219"/>
  <c r="R219"/>
  <c r="Q219"/>
  <c r="N219"/>
  <c r="M219"/>
  <c r="L219"/>
  <c r="K219"/>
  <c r="J219"/>
  <c r="A219"/>
  <c r="S218"/>
  <c r="R218"/>
  <c r="Q218"/>
  <c r="N218"/>
  <c r="M218"/>
  <c r="L218"/>
  <c r="K218"/>
  <c r="J218"/>
  <c r="A218"/>
  <c r="S217"/>
  <c r="R217"/>
  <c r="Q217"/>
  <c r="N217"/>
  <c r="M217"/>
  <c r="L217"/>
  <c r="K217"/>
  <c r="J217"/>
  <c r="A217"/>
  <c r="S216"/>
  <c r="R216"/>
  <c r="Q216"/>
  <c r="N216"/>
  <c r="M216"/>
  <c r="L216"/>
  <c r="K216"/>
  <c r="J216"/>
  <c r="A216"/>
  <c r="S215"/>
  <c r="R215"/>
  <c r="Q215"/>
  <c r="M215"/>
  <c r="L215"/>
  <c r="K215"/>
  <c r="J215"/>
  <c r="A215"/>
  <c r="S214"/>
  <c r="R214"/>
  <c r="Q214"/>
  <c r="N214"/>
  <c r="M214"/>
  <c r="L214"/>
  <c r="K214"/>
  <c r="J214"/>
  <c r="A214"/>
  <c r="S213"/>
  <c r="R213"/>
  <c r="Q213"/>
  <c r="N213"/>
  <c r="M213"/>
  <c r="L213"/>
  <c r="K213"/>
  <c r="J213"/>
  <c r="A213"/>
  <c r="S212"/>
  <c r="R212"/>
  <c r="Q212"/>
  <c r="N212"/>
  <c r="M212"/>
  <c r="L212"/>
  <c r="K212"/>
  <c r="J212"/>
  <c r="A212"/>
  <c r="S211"/>
  <c r="R211"/>
  <c r="Q211"/>
  <c r="N211"/>
  <c r="M211"/>
  <c r="L211"/>
  <c r="K211"/>
  <c r="J211"/>
  <c r="A211"/>
  <c r="S210"/>
  <c r="S221" s="1"/>
  <c r="R210"/>
  <c r="R221" s="1"/>
  <c r="Q210"/>
  <c r="Q221" s="1"/>
  <c r="M210"/>
  <c r="M221" s="1"/>
  <c r="L210"/>
  <c r="L221" s="1"/>
  <c r="K210"/>
  <c r="K221" s="1"/>
  <c r="J210"/>
  <c r="J221" s="1"/>
  <c r="O277" l="1"/>
  <c r="O280"/>
  <c r="O283"/>
  <c r="O278"/>
  <c r="O279"/>
  <c r="Q187"/>
  <c r="R186"/>
  <c r="S186"/>
  <c r="S196" l="1"/>
  <c r="R196"/>
  <c r="Q196"/>
  <c r="N196"/>
  <c r="M196"/>
  <c r="L196"/>
  <c r="K196"/>
  <c r="J196"/>
  <c r="A196"/>
  <c r="A195"/>
  <c r="A197"/>
  <c r="A194"/>
  <c r="A193"/>
  <c r="A191"/>
  <c r="S190"/>
  <c r="R190"/>
  <c r="Q190"/>
  <c r="M190"/>
  <c r="L190"/>
  <c r="K190"/>
  <c r="A190"/>
  <c r="S189"/>
  <c r="R189"/>
  <c r="Q189"/>
  <c r="M189"/>
  <c r="L189"/>
  <c r="K189"/>
  <c r="J189"/>
  <c r="A189"/>
  <c r="A187" l="1"/>
  <c r="S188"/>
  <c r="R188"/>
  <c r="Q188"/>
  <c r="M188"/>
  <c r="L188"/>
  <c r="K188"/>
  <c r="J188"/>
  <c r="S187"/>
  <c r="R187"/>
  <c r="M187"/>
  <c r="L187"/>
  <c r="K187"/>
  <c r="J187"/>
  <c r="Q186"/>
  <c r="M186"/>
  <c r="L186"/>
  <c r="K186"/>
  <c r="J186"/>
  <c r="A186"/>
  <c r="N176" l="1"/>
  <c r="P174"/>
  <c r="N174"/>
  <c r="P169"/>
  <c r="N189"/>
  <c r="P43"/>
  <c r="Q281"/>
  <c r="S281"/>
  <c r="R281"/>
  <c r="M281"/>
  <c r="K281"/>
  <c r="L281"/>
  <c r="J281"/>
  <c r="S284"/>
  <c r="R284"/>
  <c r="Q284"/>
  <c r="M284"/>
  <c r="L284"/>
  <c r="K284"/>
  <c r="J284"/>
  <c r="P284"/>
  <c r="N284"/>
  <c r="S267"/>
  <c r="R267"/>
  <c r="Q267"/>
  <c r="M267"/>
  <c r="L267"/>
  <c r="K267"/>
  <c r="J267"/>
  <c r="S264"/>
  <c r="R264"/>
  <c r="Q264"/>
  <c r="M264"/>
  <c r="L264"/>
  <c r="K264"/>
  <c r="J264"/>
  <c r="S225"/>
  <c r="R225"/>
  <c r="Q225"/>
  <c r="M225"/>
  <c r="L225"/>
  <c r="K225"/>
  <c r="J225"/>
  <c r="O160"/>
  <c r="P131"/>
  <c r="O131" s="1"/>
  <c r="P135"/>
  <c r="J114"/>
  <c r="P149"/>
  <c r="P95"/>
  <c r="P96"/>
  <c r="P97"/>
  <c r="P98"/>
  <c r="P101"/>
  <c r="P240" s="1"/>
  <c r="J102"/>
  <c r="K102"/>
  <c r="L102"/>
  <c r="M102"/>
  <c r="Q102"/>
  <c r="R102"/>
  <c r="S102"/>
  <c r="N243"/>
  <c r="P107"/>
  <c r="P243" s="1"/>
  <c r="P108"/>
  <c r="N245"/>
  <c r="P109"/>
  <c r="P245" s="1"/>
  <c r="N247"/>
  <c r="P110"/>
  <c r="P112"/>
  <c r="P113"/>
  <c r="K114"/>
  <c r="L114"/>
  <c r="M114"/>
  <c r="Q114"/>
  <c r="R114"/>
  <c r="S114"/>
  <c r="P57"/>
  <c r="O57" s="1"/>
  <c r="P56"/>
  <c r="N193"/>
  <c r="N46"/>
  <c r="P136"/>
  <c r="P123"/>
  <c r="P161" s="1"/>
  <c r="S87"/>
  <c r="R87"/>
  <c r="Q87"/>
  <c r="M87"/>
  <c r="L87"/>
  <c r="K87"/>
  <c r="J87"/>
  <c r="P86"/>
  <c r="P85"/>
  <c r="P84"/>
  <c r="P263" s="1"/>
  <c r="N84"/>
  <c r="N263" s="1"/>
  <c r="P83"/>
  <c r="P82"/>
  <c r="P81"/>
  <c r="P80"/>
  <c r="P79"/>
  <c r="S74"/>
  <c r="R74"/>
  <c r="Q74"/>
  <c r="M74"/>
  <c r="L74"/>
  <c r="K74"/>
  <c r="J74"/>
  <c r="P73"/>
  <c r="P72"/>
  <c r="N197"/>
  <c r="P71"/>
  <c r="P70"/>
  <c r="P69"/>
  <c r="P68"/>
  <c r="N237"/>
  <c r="P67"/>
  <c r="P195" s="1"/>
  <c r="S60"/>
  <c r="R60"/>
  <c r="Q60"/>
  <c r="M60"/>
  <c r="L60"/>
  <c r="K60"/>
  <c r="J60"/>
  <c r="N59"/>
  <c r="P58"/>
  <c r="P260" s="1"/>
  <c r="N58"/>
  <c r="N260" s="1"/>
  <c r="P55"/>
  <c r="N234"/>
  <c r="P54"/>
  <c r="P233" s="1"/>
  <c r="N233"/>
  <c r="P53"/>
  <c r="N192"/>
  <c r="P52"/>
  <c r="P191" s="1"/>
  <c r="N191"/>
  <c r="N45"/>
  <c r="N258" s="1"/>
  <c r="N190"/>
  <c r="N188"/>
  <c r="P45"/>
  <c r="P258" s="1"/>
  <c r="K47"/>
  <c r="P44"/>
  <c r="P42"/>
  <c r="P41"/>
  <c r="S47"/>
  <c r="R47"/>
  <c r="Q47"/>
  <c r="P40"/>
  <c r="M47"/>
  <c r="L47"/>
  <c r="J47"/>
  <c r="P224" l="1"/>
  <c r="P246"/>
  <c r="P162"/>
  <c r="P219"/>
  <c r="N178"/>
  <c r="N177"/>
  <c r="P178"/>
  <c r="P177"/>
  <c r="P188"/>
  <c r="P247"/>
  <c r="P234"/>
  <c r="P193"/>
  <c r="P189"/>
  <c r="K179"/>
  <c r="P192"/>
  <c r="P211"/>
  <c r="P237"/>
  <c r="P196"/>
  <c r="P212"/>
  <c r="P238"/>
  <c r="P213"/>
  <c r="P190"/>
  <c r="P194"/>
  <c r="P214"/>
  <c r="P197"/>
  <c r="P217"/>
  <c r="P216"/>
  <c r="P218"/>
  <c r="Q285"/>
  <c r="O72"/>
  <c r="R293"/>
  <c r="R295" s="1"/>
  <c r="M285"/>
  <c r="O149"/>
  <c r="T293"/>
  <c r="T295" s="1"/>
  <c r="P74"/>
  <c r="O98"/>
  <c r="O158"/>
  <c r="N259"/>
  <c r="N261"/>
  <c r="P261"/>
  <c r="P259"/>
  <c r="P102"/>
  <c r="P266"/>
  <c r="O123"/>
  <c r="N102"/>
  <c r="N266"/>
  <c r="O69"/>
  <c r="N238"/>
  <c r="N236"/>
  <c r="N235"/>
  <c r="P236"/>
  <c r="P235"/>
  <c r="O70"/>
  <c r="N194"/>
  <c r="O174"/>
  <c r="O53"/>
  <c r="O54"/>
  <c r="O55"/>
  <c r="O59"/>
  <c r="S226"/>
  <c r="J268"/>
  <c r="M226"/>
  <c r="M268"/>
  <c r="K268"/>
  <c r="R268"/>
  <c r="L249"/>
  <c r="K269"/>
  <c r="J226"/>
  <c r="L226"/>
  <c r="Q226"/>
  <c r="K227"/>
  <c r="M227"/>
  <c r="R226"/>
  <c r="M250"/>
  <c r="R249"/>
  <c r="M269"/>
  <c r="N244"/>
  <c r="N248" s="1"/>
  <c r="N239"/>
  <c r="N223"/>
  <c r="N225" s="1"/>
  <c r="N262"/>
  <c r="N210"/>
  <c r="N186"/>
  <c r="P60"/>
  <c r="P215"/>
  <c r="P187"/>
  <c r="O80"/>
  <c r="O82"/>
  <c r="O84"/>
  <c r="O263" s="1"/>
  <c r="O86"/>
  <c r="O138"/>
  <c r="O112"/>
  <c r="O246" s="1"/>
  <c r="O110"/>
  <c r="O109"/>
  <c r="O245" s="1"/>
  <c r="O108"/>
  <c r="O101"/>
  <c r="O240" s="1"/>
  <c r="O141"/>
  <c r="O142"/>
  <c r="O169"/>
  <c r="O176"/>
  <c r="P244"/>
  <c r="P248" s="1"/>
  <c r="P239"/>
  <c r="P223"/>
  <c r="P225" s="1"/>
  <c r="P262"/>
  <c r="P210"/>
  <c r="P221" s="1"/>
  <c r="P186"/>
  <c r="N215"/>
  <c r="N187"/>
  <c r="K285"/>
  <c r="R285"/>
  <c r="L227"/>
  <c r="O43"/>
  <c r="O189" s="1"/>
  <c r="O46"/>
  <c r="N47"/>
  <c r="O40"/>
  <c r="O45"/>
  <c r="J249"/>
  <c r="L250"/>
  <c r="Q249"/>
  <c r="S249"/>
  <c r="Q268"/>
  <c r="L285"/>
  <c r="M198"/>
  <c r="M202" s="1"/>
  <c r="K198"/>
  <c r="K202" s="1"/>
  <c r="R198"/>
  <c r="R202" s="1"/>
  <c r="L198"/>
  <c r="L202" s="1"/>
  <c r="Q198"/>
  <c r="Q202" s="1"/>
  <c r="S198"/>
  <c r="S202" s="1"/>
  <c r="L286"/>
  <c r="J198"/>
  <c r="J202" s="1"/>
  <c r="O42"/>
  <c r="S268"/>
  <c r="P114"/>
  <c r="K286"/>
  <c r="N87"/>
  <c r="J294"/>
  <c r="P47"/>
  <c r="O44"/>
  <c r="O52"/>
  <c r="O41"/>
  <c r="N60"/>
  <c r="O58"/>
  <c r="O260" s="1"/>
  <c r="O68"/>
  <c r="O71"/>
  <c r="O73"/>
  <c r="O79"/>
  <c r="O81"/>
  <c r="O83"/>
  <c r="O235" s="1"/>
  <c r="O85"/>
  <c r="O136"/>
  <c r="O56"/>
  <c r="O113"/>
  <c r="N114"/>
  <c r="O97"/>
  <c r="O96"/>
  <c r="O95"/>
  <c r="O135"/>
  <c r="K163"/>
  <c r="N281"/>
  <c r="N285" s="1"/>
  <c r="O284"/>
  <c r="M286"/>
  <c r="P87"/>
  <c r="O107"/>
  <c r="O243" s="1"/>
  <c r="K226"/>
  <c r="M249"/>
  <c r="O281"/>
  <c r="S293"/>
  <c r="S295" s="1"/>
  <c r="K249"/>
  <c r="L268"/>
  <c r="L269"/>
  <c r="P281"/>
  <c r="J285"/>
  <c r="S285"/>
  <c r="O161" l="1"/>
  <c r="L294" s="1"/>
  <c r="N294" s="1"/>
  <c r="N241"/>
  <c r="P241"/>
  <c r="N221"/>
  <c r="O224"/>
  <c r="O162"/>
  <c r="O219"/>
  <c r="H294"/>
  <c r="O178"/>
  <c r="N179" s="1"/>
  <c r="O177"/>
  <c r="O258"/>
  <c r="O188"/>
  <c r="O233"/>
  <c r="O247"/>
  <c r="O234"/>
  <c r="O236"/>
  <c r="O193"/>
  <c r="O191"/>
  <c r="O218"/>
  <c r="O197"/>
  <c r="O217"/>
  <c r="O216"/>
  <c r="O212"/>
  <c r="O238"/>
  <c r="O213"/>
  <c r="O190"/>
  <c r="O237"/>
  <c r="O196"/>
  <c r="O192"/>
  <c r="O211"/>
  <c r="O194"/>
  <c r="O214"/>
  <c r="N163"/>
  <c r="K287"/>
  <c r="P227"/>
  <c r="N267"/>
  <c r="O259"/>
  <c r="O261"/>
  <c r="P264"/>
  <c r="P267"/>
  <c r="O266"/>
  <c r="N264"/>
  <c r="K270"/>
  <c r="K251"/>
  <c r="K228"/>
  <c r="P198"/>
  <c r="P203" s="1"/>
  <c r="K203"/>
  <c r="O215"/>
  <c r="O187"/>
  <c r="O262"/>
  <c r="O210"/>
  <c r="O221" s="1"/>
  <c r="O244"/>
  <c r="O248" s="1"/>
  <c r="O239"/>
  <c r="O223"/>
  <c r="O225" s="1"/>
  <c r="O186"/>
  <c r="M203"/>
  <c r="O114"/>
  <c r="L203"/>
  <c r="O60"/>
  <c r="O102"/>
  <c r="N286"/>
  <c r="O47"/>
  <c r="O87"/>
  <c r="O285"/>
  <c r="O286"/>
  <c r="P285"/>
  <c r="P286"/>
  <c r="O241" l="1"/>
  <c r="N287"/>
  <c r="N249"/>
  <c r="P249"/>
  <c r="P250"/>
  <c r="P268"/>
  <c r="N268"/>
  <c r="N250"/>
  <c r="O267"/>
  <c r="P226"/>
  <c r="N269"/>
  <c r="K204"/>
  <c r="O264"/>
  <c r="P269"/>
  <c r="P202"/>
  <c r="O227"/>
  <c r="N227"/>
  <c r="N226"/>
  <c r="N228" l="1"/>
  <c r="O250"/>
  <c r="N251" s="1"/>
  <c r="O249"/>
  <c r="O268"/>
  <c r="O269"/>
  <c r="N270" s="1"/>
  <c r="O226"/>
  <c r="N74"/>
  <c r="J293"/>
  <c r="H293" s="1"/>
  <c r="N195"/>
  <c r="N198"/>
  <c r="N202" s="1"/>
  <c r="N203"/>
  <c r="O67"/>
  <c r="O74" s="1"/>
  <c r="O195"/>
  <c r="O198"/>
  <c r="O203" s="1"/>
  <c r="N204" s="1"/>
  <c r="H295" l="1"/>
  <c r="P294" s="1"/>
  <c r="P293"/>
  <c r="P295" s="1"/>
  <c r="O202"/>
  <c r="J295"/>
  <c r="L293"/>
  <c r="L295" l="1"/>
  <c r="N293"/>
  <c r="N295" s="1"/>
</calcChain>
</file>

<file path=xl/sharedStrings.xml><?xml version="1.0" encoding="utf-8"?>
<sst xmlns="http://schemas.openxmlformats.org/spreadsheetml/2006/main" count="782" uniqueCount="281">
  <si>
    <t xml:space="preserve">UNIVERSITATEA BABEŞ-BOLYAI CLUJ-NAPOCA
</t>
  </si>
  <si>
    <t>I. CERINŢE PENTRU OBŢINEREA DIPLOMEI DE LICENŢĂ</t>
  </si>
  <si>
    <t>Şi:</t>
  </si>
  <si>
    <t xml:space="preserve">Pentru încadrarea în învăţământul preuniversitar, este necesară absolvirea masteratului didactic. </t>
  </si>
  <si>
    <t>180 de credite din care: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</si>
  <si>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</si>
  <si>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</si>
  <si>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</si>
  <si>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</si>
  <si>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</si>
  <si>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</si>
  <si>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</si>
  <si>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</si>
  <si>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</si>
  <si>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</si>
  <si>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</si>
  <si>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</si>
  <si>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</si>
  <si>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</si>
  <si>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Anul III</t>
  </si>
  <si>
    <t>II. DESFĂŞURAREA STUDIILOR (în număr de săptămani)</t>
  </si>
  <si>
    <r>
      <t xml:space="preserve">Durata studiilor: </t>
    </r>
    <r>
      <rPr>
        <b/>
        <sz val="10"/>
        <color indexed="8"/>
        <rFont val="Times New Roman"/>
        <family val="1"/>
      </rPr>
      <t>6 semestre</t>
    </r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</si>
  <si>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</si>
  <si>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</si>
  <si>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</si>
  <si>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</si>
  <si>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</si>
  <si>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</si>
  <si>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</si>
  <si>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</si>
  <si>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</si>
  <si>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</si>
  <si>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</si>
  <si>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</si>
  <si>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</si>
  <si>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LP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</si>
  <si>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</si>
  <si>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</si>
  <si>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</si>
  <si>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</si>
  <si>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</si>
  <si>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</si>
  <si>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</si>
  <si>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</si>
  <si>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</si>
  <si>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</si>
  <si>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</si>
  <si>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</si>
  <si>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</si>
  <si>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</si>
  <si>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</si>
  <si>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</si>
  <si>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ANUL III, SEMESTRUL 5</t>
  </si>
  <si>
    <t>ANUL III, SEMESTRUL 6</t>
  </si>
  <si>
    <t>%</t>
  </si>
  <si>
    <t>TOTAL CREDITE / ORE PE SĂPTĂMÂNĂ / EVALUĂRI / PROCENT DIN TOTAL DISCIPLINE</t>
  </si>
  <si>
    <t xml:space="preserve">TOTAL ORE FIZICE / TOTAL ORE ALOCATE STUDIULUI </t>
  </si>
  <si>
    <t>DISCIPLINE FACULTATIVE</t>
  </si>
  <si>
    <t>An II, Semestrul 3</t>
  </si>
  <si>
    <t>An II, Semestrul 4</t>
  </si>
  <si>
    <t>An III, Semestrul 5</t>
  </si>
  <si>
    <t>An III, Semestrul 6</t>
  </si>
  <si>
    <t>Semestrele 1 - 5 (14 săptămâni)</t>
  </si>
  <si>
    <t>DCOU</t>
  </si>
  <si>
    <t>DISCIPLINE DE PREGĂTIRE FUNDAMENTALĂ (DF)</t>
  </si>
  <si>
    <t>DISCIPLINE DE SPECIALIATE (DS)</t>
  </si>
  <si>
    <t>DISCIPLINE</t>
  </si>
  <si>
    <t>OBLIGATORII</t>
  </si>
  <si>
    <t>ORE FIZICE</t>
  </si>
  <si>
    <t>ORE ALOCATE STUDIULUI</t>
  </si>
  <si>
    <t>NR. DE CREDITE</t>
  </si>
  <si>
    <t>AN I</t>
  </si>
  <si>
    <t>AN II</t>
  </si>
  <si>
    <t>AN III</t>
  </si>
  <si>
    <t>Semestrul 6 (12 săptămâni)</t>
  </si>
  <si>
    <t>Semestrul  6 (12 săptămâni)</t>
  </si>
  <si>
    <t>PLAN DE ÎNVĂŢĂMÂNT  valabil începând din anul universitar 2014-2015</t>
  </si>
  <si>
    <t>3*</t>
  </si>
  <si>
    <t>2**</t>
  </si>
  <si>
    <t>* Practica se desfăşoară compact timp de 3 săptămâni (5 zile a 6 ore pe zi, total 90 de ore)</t>
  </si>
  <si>
    <t>**Elaborarea lucrării de licenţă se desfăşoară compact timp de 2 săptămâni (5 zile a 6 ore pe zi, total 60 de ore).</t>
  </si>
  <si>
    <t>23 + 2 (facultative)</t>
  </si>
  <si>
    <t>Microeconomie</t>
  </si>
  <si>
    <t>Economie europeană</t>
  </si>
  <si>
    <t xml:space="preserve">Matematici aplicate în economie </t>
  </si>
  <si>
    <t>Management</t>
  </si>
  <si>
    <t xml:space="preserve">Bazele marketingului </t>
  </si>
  <si>
    <t>ELM0001</t>
  </si>
  <si>
    <t>ELM0002</t>
  </si>
  <si>
    <t>ELM0003</t>
  </si>
  <si>
    <t>ELM0004</t>
  </si>
  <si>
    <t>ELM0015</t>
  </si>
  <si>
    <t>YLU0011</t>
  </si>
  <si>
    <t>ELM0008</t>
  </si>
  <si>
    <t>ELM0009</t>
  </si>
  <si>
    <t>ELM0010</t>
  </si>
  <si>
    <t>ELM0011</t>
  </si>
  <si>
    <t>ELM0012</t>
  </si>
  <si>
    <t>ELM0202</t>
  </si>
  <si>
    <t>YLU0012</t>
  </si>
  <si>
    <t xml:space="preserve">Macroeconomie </t>
  </si>
  <si>
    <t>Matematici financiare şi actuariale</t>
  </si>
  <si>
    <t>Bazele contabilităţii</t>
  </si>
  <si>
    <t>Informatică economică</t>
  </si>
  <si>
    <t>Dreptul afacerilor</t>
  </si>
  <si>
    <t>Finanţe publice</t>
  </si>
  <si>
    <t>ELM0014</t>
  </si>
  <si>
    <t>ELM0013</t>
  </si>
  <si>
    <t>ELM0016</t>
  </si>
  <si>
    <t>ELM0017</t>
  </si>
  <si>
    <t>Finanţele întreprinderii</t>
  </si>
  <si>
    <t>Contabilitate financiară</t>
  </si>
  <si>
    <t>Baze de date şi programe</t>
  </si>
  <si>
    <t>Statistică descriptivă</t>
  </si>
  <si>
    <t>Discipline opţionale 1</t>
  </si>
  <si>
    <t>Discipline opţionale 2</t>
  </si>
  <si>
    <t>ELM0071</t>
  </si>
  <si>
    <t>ELM0040</t>
  </si>
  <si>
    <t>Contabilitate managerială</t>
  </si>
  <si>
    <t>Discipline opţionale 3</t>
  </si>
  <si>
    <t>3săpt.x30ore=90 ore</t>
  </si>
  <si>
    <t>ELM0046</t>
  </si>
  <si>
    <t>ELM0229</t>
  </si>
  <si>
    <t>Sisteme integrate aplicate în contabilitate</t>
  </si>
  <si>
    <t>Discipline opţionale 4</t>
  </si>
  <si>
    <t>ELM0057</t>
  </si>
  <si>
    <t>ELM0221</t>
  </si>
  <si>
    <t>Discipline opţionale 5</t>
  </si>
  <si>
    <t>Elaborarea lucrării de licenţă</t>
  </si>
  <si>
    <t>2săptx30ore=60ore</t>
  </si>
  <si>
    <t>ELM0023</t>
  </si>
  <si>
    <t>ELM0028</t>
  </si>
  <si>
    <t>ELM0029</t>
  </si>
  <si>
    <t>ELM0190</t>
  </si>
  <si>
    <t>ELM0031</t>
  </si>
  <si>
    <t>ELM0206</t>
  </si>
  <si>
    <t>Introducere în metodologia cercetării ştiinţifice</t>
  </si>
  <si>
    <t>Sociologie economică</t>
  </si>
  <si>
    <t>Politologie</t>
  </si>
  <si>
    <t>Logică</t>
  </si>
  <si>
    <t>Etică în afaceri</t>
  </si>
  <si>
    <t>Economie mondială</t>
  </si>
  <si>
    <t>ELM0030</t>
  </si>
  <si>
    <t>ELM0033</t>
  </si>
  <si>
    <t>ELM0240</t>
  </si>
  <si>
    <t>ELM0244</t>
  </si>
  <si>
    <t>ELM0019</t>
  </si>
  <si>
    <t>ELM0034</t>
  </si>
  <si>
    <t>Doctrine economice</t>
  </si>
  <si>
    <t>Managementul firmei</t>
  </si>
  <si>
    <t>Fiscalitate</t>
  </si>
  <si>
    <t>Economia serviciilor</t>
  </si>
  <si>
    <t>Istoria economiei</t>
  </si>
  <si>
    <t>Drept instituţional comunitar</t>
  </si>
  <si>
    <t>ELM0059</t>
  </si>
  <si>
    <t>ELM0067</t>
  </si>
  <si>
    <t>Managementul resurselor umane</t>
  </si>
  <si>
    <t>ELM0086</t>
  </si>
  <si>
    <t>ELM0249</t>
  </si>
  <si>
    <t>Planificare de marketing</t>
  </si>
  <si>
    <t>ELM0072</t>
  </si>
  <si>
    <t>ELM0070</t>
  </si>
  <si>
    <t>c</t>
  </si>
  <si>
    <t>ELM0078</t>
  </si>
  <si>
    <t>Introducere în programarea calculatoarelor</t>
  </si>
  <si>
    <t>FACULTATEA DE ŞTIINŢE ECONOMICE ŞI GESTIUNEA AFACERILOR</t>
  </si>
  <si>
    <t>23 + 6 (facultative)</t>
  </si>
  <si>
    <t>24 + 2 (facultative)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</si>
  <si>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Universitatea din Viena, Universitatea din Trent, Nottingham-Anglia, Academia de Ştiinţe Economice şi Business din Viena, Universitatea Aixen Provence III-France, Universitatea din Pécs.</t>
    </r>
  </si>
  <si>
    <t>Algoritmi și structuri de date</t>
  </si>
  <si>
    <t>ELM0080</t>
  </si>
  <si>
    <t>ELM0081</t>
  </si>
  <si>
    <t>Sisteme de operare</t>
  </si>
  <si>
    <t>Utilizarea Internetului în afaceri</t>
  </si>
  <si>
    <t>ELM0258</t>
  </si>
  <si>
    <t>Web design</t>
  </si>
  <si>
    <t>ELM0259</t>
  </si>
  <si>
    <t>Programare orientată obiect</t>
  </si>
  <si>
    <t>ELM0084</t>
  </si>
  <si>
    <t>Practică (Programare sau Web design)</t>
  </si>
  <si>
    <t>ELM0260</t>
  </si>
  <si>
    <t>ELM0090</t>
  </si>
  <si>
    <t>ELM0093</t>
  </si>
  <si>
    <t>Metode avansate de programare</t>
  </si>
  <si>
    <t>Baze de date în economie</t>
  </si>
  <si>
    <t>Proiectarea și managementul sistemelor informatice</t>
  </si>
  <si>
    <t>Proiectarea și realizarea site-urilor și Portalurilor WEB</t>
  </si>
  <si>
    <t>ELM0262</t>
  </si>
  <si>
    <t>ELM0216</t>
  </si>
  <si>
    <t>ELM0096</t>
  </si>
  <si>
    <t>ELM0092</t>
  </si>
  <si>
    <t>Rețele de calculatoare</t>
  </si>
  <si>
    <t>Inteligență artificială</t>
  </si>
  <si>
    <t>Elemente avansate de baze de date</t>
  </si>
  <si>
    <t>Piețe financiare</t>
  </si>
  <si>
    <t>ELM0223</t>
  </si>
  <si>
    <t>Procese stohastice și serii de timp</t>
  </si>
  <si>
    <t>ELM0083</t>
  </si>
  <si>
    <t>Birotică și elemente de baze de date</t>
  </si>
  <si>
    <t>ELM0065</t>
  </si>
  <si>
    <t>Previziuni economice</t>
  </si>
  <si>
    <t>Analiză financiară</t>
  </si>
  <si>
    <t>ELM0239</t>
  </si>
  <si>
    <t>Bazele marketingului online</t>
  </si>
  <si>
    <t>ELM0201</t>
  </si>
  <si>
    <t>Inginerie de sistem</t>
  </si>
  <si>
    <t>Business Intelligence</t>
  </si>
  <si>
    <t>ELM0073</t>
  </si>
  <si>
    <t>ELM0205</t>
  </si>
  <si>
    <t>ELM0094</t>
  </si>
  <si>
    <t>Comportamentul consumatorului</t>
  </si>
  <si>
    <t>Managementul întreprinderilor mici și mijlocii</t>
  </si>
  <si>
    <t>Cercetări operaționale</t>
  </si>
  <si>
    <t>Finanțe internaționale</t>
  </si>
  <si>
    <t>Tranzacții economice internaționale</t>
  </si>
  <si>
    <t>Informatică managerială și de gestiune</t>
  </si>
  <si>
    <t>ELM0218</t>
  </si>
  <si>
    <t>Sisteme ERP-SAP</t>
  </si>
  <si>
    <t>Sisteme ERP - SAP</t>
  </si>
  <si>
    <r>
      <rPr>
        <b/>
        <sz val="10"/>
        <color indexed="8"/>
        <rFont val="Times New Roman"/>
        <family val="1"/>
      </rPr>
      <t>IV.EXAMENUL DE LICENŢĂ</t>
    </r>
    <r>
      <rPr>
        <sz val="10"/>
        <color indexed="8"/>
        <rFont val="Times New Roman"/>
        <family val="1"/>
      </rPr>
      <t xml:space="preserve"> - perioada iunie-iulie
Proba 1: Evaluarea cunoştinţelor fundamentale şi de specialitate - 10 credite
Proba 2: Prezentarea şi susţinerea lucrării de licenţă - 10 credite
</t>
    </r>
  </si>
  <si>
    <t>Educaţie fizică 1</t>
  </si>
  <si>
    <t>Limbă modernă în afaceri 1 (limba engleză, franceză, germană, italiană, spaniolă) – limba 1</t>
  </si>
  <si>
    <t>Limbă modernă în afaceri 2 (limba engleză, franceză, germană, italiană, spaniolă) –limba 1</t>
  </si>
  <si>
    <t>Educaţie fizică 2</t>
  </si>
  <si>
    <t>Limbă modernă în afaceri 3 (limba engleză, franceză, germană, italiană, spaniolă) – limba 1</t>
  </si>
  <si>
    <t>Utilizarea internetului în afaceri</t>
  </si>
  <si>
    <t>Limbă modernă în afaceri 4 (limba engleză, franceză, germană, italiană, spaniolă) – limba 1</t>
  </si>
  <si>
    <t xml:space="preserve">Anexă la Planul de Învățământ specializarea: INFORMATICĂ ECONOMICĂ </t>
  </si>
  <si>
    <t>DISCIPLINE COMPLEMENTARE (DC)</t>
  </si>
  <si>
    <t xml:space="preserve">  +150 (Practică și Elaborarea lucrării de licență)</t>
  </si>
  <si>
    <t>21 + 2 (facultative)</t>
  </si>
  <si>
    <t>BILANŢ GENERAL</t>
  </si>
  <si>
    <t>În contul a cel mult 3 discipline opţionale generale, studentul are dreptul să aleagă 3 discipline de la alte specializări ale facultăţilor din Universitatea „Babeş-Bolyai”.</t>
  </si>
  <si>
    <t>ELX0201</t>
  </si>
  <si>
    <t>ELX0202</t>
  </si>
  <si>
    <t>ELX0095</t>
  </si>
  <si>
    <t>ELX0097</t>
  </si>
  <si>
    <t>ELX0098</t>
  </si>
  <si>
    <t>ELE/ELF/ ELG/ELI/ ELS1006</t>
  </si>
  <si>
    <t>ELE/ELF/ ELG/ELI/ ELS 2006</t>
  </si>
  <si>
    <t>ELE/ELF/ ELG/ELI/ ELS 3006</t>
  </si>
  <si>
    <t>ELE/ELF/ ELG/ELI/ ELS 4006</t>
  </si>
  <si>
    <t>Sisteme informatice integrate (EAS/ERP)</t>
  </si>
  <si>
    <t>DISCIPLINĂ OPŢIONALĂ 1 (An II, Semestrul 3)</t>
  </si>
  <si>
    <t>DISCIPLINĂ OPŢIONALĂ 2 (An II, Semestrul 3)</t>
  </si>
  <si>
    <t>DISCIPLINĂ OPŢIONALĂ 3 (An II, Semestrul 4)</t>
  </si>
  <si>
    <t>DISCIPLINĂ OPŢIONALĂ 4 (An III, Semestrul 5)</t>
  </si>
  <si>
    <t>ELE/ELF/ ELG/ELI/ ELS/ELK/ ELC/ELP/ ELU1079</t>
  </si>
  <si>
    <t>ELE/ELF/ ELG/ELI/ ELS/ELK/ ELC/ELP /ELU2079</t>
  </si>
  <si>
    <t>ELE/ELF/ ELG/ELI/ ELS/ELK/ ELC/ELP/ ELU3079</t>
  </si>
  <si>
    <t>ELE/ELF/ ELG/ELI/ ELS/ELK/ ELC/ELP/ ELU4079</t>
  </si>
  <si>
    <t>Limbă modernă în afaceri 3 (limba engleză, franceză, germană, italiană, spaniolă, coreeană, chineză, poloneză, rusă) - limba 2</t>
  </si>
  <si>
    <t>Limbă modernă în afaceri 4 ( limba engleză. franceză, germană, italiană, spaniolă, coreeană, chineză, poloneză, rusă) - limba 2</t>
  </si>
  <si>
    <t>Limbă modernă în afaceri 5 ( limba engleză. franceză, germană, italiană, spaniolă, coreeană, chineză, poloneză, rusă) - limba 2</t>
  </si>
  <si>
    <t>Limbă modernă în afaceri 6 ( limba engleză. franceză, germană, italiană, spaniolă,coreeană, chineză, poloneză, rusă) - limba 2</t>
  </si>
  <si>
    <t>ELE/ELF/ ELG/ELI/ ELS/ELK/ ELC/ELP/ ELU2079</t>
  </si>
  <si>
    <t>ELM0261</t>
  </si>
  <si>
    <t>Discipline opţionale 6</t>
  </si>
  <si>
    <t>Discipline opţionale 7</t>
  </si>
  <si>
    <t>ELX0127</t>
  </si>
  <si>
    <t>DISCIPLINĂ OPŢIONALĂ 5 (An III, Semestrul 5)</t>
  </si>
  <si>
    <t>DISCIPLINĂ OPŢIONALĂ 6 (An III, Semestrul 6)</t>
  </si>
  <si>
    <t>DISCIPLINĂ OPŢIONALĂ 7 (An III, Semestrul 6)</t>
  </si>
  <si>
    <t xml:space="preserve"> </t>
  </si>
  <si>
    <t>ELX0126</t>
  </si>
  <si>
    <t>DISCIPLINE OPŢIONALE</t>
  </si>
  <si>
    <t>ELE/ELF/ELG/ ELI/ELS/ELK/ ELC/ELP/ELU 1079</t>
  </si>
  <si>
    <t>OPŢIONALE</t>
  </si>
  <si>
    <r>
      <t xml:space="preserve">DISCIPLINE DE PREGĂTIRE ÎN DOMENIUL LICENŢEI  (DPD)
</t>
    </r>
    <r>
      <rPr>
        <sz val="10"/>
        <color indexed="8"/>
        <rFont val="Times New Roman"/>
        <family val="1"/>
      </rPr>
      <t>(Numai pentru domeniile pentru care standardele specifice prevăd acest tip de disciplină: 
Științe inginerești, Științe economice, Arte, Educație fizică și sport, Științe sociale, politice și ale comunicării)</t>
    </r>
  </si>
  <si>
    <r>
      <rPr>
        <b/>
        <sz val="10"/>
        <color indexed="8"/>
        <rFont val="Times New Roman"/>
        <family val="1"/>
      </rPr>
      <t xml:space="preserve">   24</t>
    </r>
    <r>
      <rPr>
        <sz val="10"/>
        <color indexed="8"/>
        <rFont val="Times New Roman"/>
        <family val="1"/>
      </rPr>
      <t xml:space="preserve"> de credite la disciplinele opţionale</t>
    </r>
  </si>
  <si>
    <r>
      <rPr>
        <b/>
        <sz val="10"/>
        <color indexed="8"/>
        <rFont val="Times New Roman"/>
        <family val="1"/>
      </rPr>
      <t xml:space="preserve">   156 </t>
    </r>
    <r>
      <rPr>
        <sz val="10"/>
        <color indexed="8"/>
        <rFont val="Times New Roman"/>
        <family val="1"/>
      </rPr>
      <t>de credite la disciplinele obligatorii</t>
    </r>
  </si>
  <si>
    <t>Comunicare în afaceri 1 (limba engleză, franceză, germană, italiană, spaniolă)</t>
  </si>
  <si>
    <t>Comunicare în afaceri 2 (limba engleză, franceză, germană, italiană, spaniolă)</t>
  </si>
  <si>
    <t>ELE/ELF/ELG/ELI/ ELS1050</t>
  </si>
  <si>
    <t>ELE/ELF/ELG/ELI/ ELS2050</t>
  </si>
  <si>
    <r>
      <rPr>
        <b/>
        <sz val="11"/>
        <color theme="1"/>
        <rFont val="Calibri"/>
        <family val="2"/>
        <scheme val="minor"/>
      </rPr>
      <t xml:space="preserve">20 </t>
    </r>
    <r>
      <rPr>
        <sz val="10"/>
        <color indexed="8"/>
        <rFont val="Times New Roman"/>
        <family val="1"/>
      </rPr>
      <t xml:space="preserve">de credite la examenul de licenţă </t>
    </r>
  </si>
  <si>
    <r>
      <t xml:space="preserve">Specializarea: </t>
    </r>
    <r>
      <rPr>
        <b/>
        <sz val="10"/>
        <color indexed="8"/>
        <rFont val="Times New Roman"/>
        <family val="1"/>
      </rPr>
      <t>INFORMATICĂ ECONOMICĂ (în limba maghiară)</t>
    </r>
  </si>
  <si>
    <r>
      <t xml:space="preserve">Domeniul: </t>
    </r>
    <r>
      <rPr>
        <b/>
        <sz val="10"/>
        <color indexed="8"/>
        <rFont val="Times New Roman"/>
        <family val="1"/>
      </rPr>
      <t>CIBERNETICĂ, STATISTICĂ ȘI INFORMATICĂ ECONOMICĂ</t>
    </r>
  </si>
  <si>
    <r>
      <t xml:space="preserve">Limba de predare: </t>
    </r>
    <r>
      <rPr>
        <b/>
        <sz val="10"/>
        <color indexed="8"/>
        <rFont val="Times New Roman"/>
        <family val="1"/>
      </rPr>
      <t>MAGHIARĂ</t>
    </r>
  </si>
  <si>
    <r>
      <t xml:space="preserve">Titlul absolventului: </t>
    </r>
    <r>
      <rPr>
        <b/>
        <sz val="10"/>
        <color indexed="8"/>
        <rFont val="Times New Roman"/>
        <family val="1"/>
      </rPr>
      <t>Licenţiat în ştiinţe economice</t>
    </r>
  </si>
  <si>
    <r>
      <rPr>
        <b/>
        <sz val="8.5"/>
        <rFont val="Times New Roman"/>
        <family val="1"/>
      </rPr>
      <t>Sem. 3</t>
    </r>
    <r>
      <rPr>
        <sz val="8.5"/>
        <rFont val="Times New Roman"/>
        <family val="1"/>
      </rPr>
      <t xml:space="preserve">: Se alege o disciplină din pachetul ELX0201: ELM0023; ELM0028; ELM0029; ELM0190; ELM0078; ELM0031; ELM0206.
 Se alege o disciplină din pachetul ELX0202: ELM0030; ELM0033; ELM0244; ELM0019; ELM0034; ELM0240.
</t>
    </r>
    <r>
      <rPr>
        <b/>
        <sz val="8.5"/>
        <rFont val="Times New Roman"/>
        <family val="1"/>
      </rPr>
      <t>Sem. 4</t>
    </r>
    <r>
      <rPr>
        <sz val="8.5"/>
        <rFont val="Times New Roman"/>
        <family val="1"/>
      </rPr>
      <t xml:space="preserve">: Se alege o disciplină din pachetul ELX0095: ELM0071; ELM0040; ELM0059; ELM0223; ELM0083.
</t>
    </r>
    <r>
      <rPr>
        <b/>
        <sz val="8.5"/>
        <rFont val="Times New Roman"/>
        <family val="1"/>
      </rPr>
      <t>Sem. 5</t>
    </r>
    <r>
      <rPr>
        <sz val="8.5"/>
        <rFont val="Times New Roman"/>
        <family val="1"/>
      </rPr>
      <t xml:space="preserve">: Se alege o disciplină din pachetul ELX0097: ELM0065; ELM0046; ELM0239; ELM0249.                                                                                                                            Se alege o disciplină din pachetul ELX0126:  ELE/ELF/ELG/ELI/ELS1050; ELM0229;  ELM0201.
</t>
    </r>
    <r>
      <rPr>
        <b/>
        <sz val="8.5"/>
        <rFont val="Times New Roman"/>
        <family val="1"/>
      </rPr>
      <t>Sem. 6</t>
    </r>
    <r>
      <rPr>
        <sz val="8.5"/>
        <rFont val="Times New Roman"/>
        <family val="1"/>
      </rPr>
      <t xml:space="preserve">: Se alege o disciplină din pachetul ELX0098: ELM0073; ELM0067; ELM0057;ELM0072. 
Se alege o disciplină din pachetul ELX0127: ELE/ELF/ELG/ELI/ELS2050; ELM0205; ELM0094.
</t>
    </r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</si>
</sst>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.0%"/>
  </numFmts>
  <fonts count="14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</font>
    <font>
      <sz val="8.5"/>
      <name val="Times New Roman"/>
      <family val="1"/>
    </font>
    <font>
      <b/>
      <sz val="8.5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4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vertical="center"/>
      <protection locked="0"/>
    </xf>
    <xf numFmtId="0" fontId="1" fillId="3" borderId="5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 applyProtection="1">
      <alignment vertical="top"/>
      <protection locked="0"/>
    </xf>
    <xf numFmtId="0" fontId="1" fillId="3" borderId="5" xfId="0" applyFont="1" applyFill="1" applyBorder="1" applyAlignment="1" applyProtection="1">
      <alignment vertical="top"/>
      <protection locked="0"/>
    </xf>
    <xf numFmtId="0" fontId="1" fillId="3" borderId="6" xfId="0" applyFont="1" applyFill="1" applyBorder="1" applyAlignment="1" applyProtection="1">
      <alignment vertical="top"/>
      <protection locked="0"/>
    </xf>
    <xf numFmtId="1" fontId="1" fillId="3" borderId="2" xfId="0" applyNumberFormat="1" applyFont="1" applyFill="1" applyBorder="1" applyAlignment="1" applyProtection="1">
      <alignment vertical="center"/>
      <protection locked="0"/>
    </xf>
    <xf numFmtId="1" fontId="1" fillId="3" borderId="5" xfId="0" applyNumberFormat="1" applyFont="1" applyFill="1" applyBorder="1" applyAlignment="1" applyProtection="1">
      <alignment vertical="center"/>
      <protection locked="0"/>
    </xf>
    <xf numFmtId="1" fontId="1" fillId="3" borderId="6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" fontId="8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</xf>
    <xf numFmtId="1" fontId="1" fillId="3" borderId="1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3" xfId="1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7" xfId="0" applyFont="1" applyBorder="1" applyProtection="1"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1" fontId="2" fillId="0" borderId="0" xfId="0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Protection="1">
      <protection locked="0"/>
    </xf>
    <xf numFmtId="0" fontId="1" fillId="0" borderId="2" xfId="0" applyFont="1" applyFill="1" applyBorder="1" applyAlignment="1" applyProtection="1">
      <alignment horizontal="left" vertical="top"/>
    </xf>
    <xf numFmtId="0" fontId="1" fillId="0" borderId="5" xfId="0" applyFont="1" applyFill="1" applyBorder="1" applyAlignment="1" applyProtection="1">
      <alignment horizontal="left" vertical="top"/>
    </xf>
    <xf numFmtId="0" fontId="1" fillId="0" borderId="6" xfId="0" applyFont="1" applyFill="1" applyBorder="1" applyAlignment="1" applyProtection="1">
      <alignment horizontal="left" vertical="top"/>
    </xf>
    <xf numFmtId="1" fontId="1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" fillId="3" borderId="5" xfId="0" applyNumberFormat="1" applyFont="1" applyFill="1" applyBorder="1" applyAlignment="1" applyProtection="1">
      <alignment horizontal="left" vertical="center" wrapText="1"/>
      <protection locked="0"/>
    </xf>
    <xf numFmtId="1" fontId="1" fillId="3" borderId="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1" fontId="1" fillId="0" borderId="2" xfId="0" applyNumberFormat="1" applyFont="1" applyBorder="1" applyAlignment="1" applyProtection="1">
      <alignment horizontal="center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1" fillId="0" borderId="6" xfId="0" applyNumberFormat="1" applyFont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wrapText="1"/>
      <protection locked="0"/>
    </xf>
    <xf numFmtId="0" fontId="10" fillId="0" borderId="4" xfId="0" applyFont="1" applyFill="1" applyBorder="1" applyAlignment="1" applyProtection="1">
      <alignment horizontal="center" wrapText="1"/>
      <protection locked="0"/>
    </xf>
    <xf numFmtId="0" fontId="10" fillId="0" borderId="10" xfId="0" applyFont="1" applyFill="1" applyBorder="1" applyAlignment="1" applyProtection="1">
      <alignment horizontal="center" wrapText="1"/>
      <protection locked="0"/>
    </xf>
    <xf numFmtId="0" fontId="10" fillId="0" borderId="11" xfId="0" applyFont="1" applyFill="1" applyBorder="1" applyAlignment="1" applyProtection="1">
      <alignment horizontal="center" wrapText="1"/>
      <protection locked="0"/>
    </xf>
    <xf numFmtId="0" fontId="10" fillId="0" borderId="7" xfId="0" applyFont="1" applyFill="1" applyBorder="1" applyAlignment="1" applyProtection="1">
      <alignment horizontal="center" wrapText="1"/>
      <protection locked="0"/>
    </xf>
    <xf numFmtId="0" fontId="10" fillId="0" borderId="8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left" wrapText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1" fillId="0" borderId="2" xfId="0" applyNumberFormat="1" applyFont="1" applyBorder="1" applyAlignment="1" applyProtection="1">
      <alignment horizontal="center"/>
    </xf>
    <xf numFmtId="9" fontId="1" fillId="0" borderId="6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9" fontId="2" fillId="0" borderId="2" xfId="0" applyNumberFormat="1" applyFont="1" applyBorder="1" applyAlignment="1" applyProtection="1">
      <alignment horizontal="center" vertical="center"/>
    </xf>
    <xf numFmtId="9" fontId="2" fillId="0" borderId="6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wrapText="1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left" vertical="top"/>
      <protection locked="0"/>
    </xf>
    <xf numFmtId="1" fontId="1" fillId="3" borderId="5" xfId="0" applyNumberFormat="1" applyFont="1" applyFill="1" applyBorder="1" applyAlignment="1" applyProtection="1">
      <alignment horizontal="left" vertical="top"/>
      <protection locked="0"/>
    </xf>
    <xf numFmtId="1" fontId="1" fillId="3" borderId="6" xfId="0" applyNumberFormat="1" applyFont="1" applyFill="1" applyBorder="1" applyAlignment="1" applyProtection="1">
      <alignment horizontal="left" vertical="top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5"/>
  <sheetViews>
    <sheetView tabSelected="1" view="pageLayout" topLeftCell="A13" zoomScale="80" zoomScaleNormal="85" zoomScalePageLayoutView="80" workbookViewId="0">
      <selection activeCell="B31" sqref="B31:K31"/>
    </sheetView>
  </sheetViews>
  <sheetFormatPr defaultRowHeight="12.75"/>
  <cols>
    <col min="1" max="1" width="19.425781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3.5703125" style="1" customWidth="1"/>
    <col min="10" max="10" width="6.42578125" style="1" customWidth="1"/>
    <col min="11" max="11" width="7.7109375" style="1" customWidth="1"/>
    <col min="12" max="12" width="6.140625" style="1" customWidth="1"/>
    <col min="13" max="13" width="5.5703125" style="1" customWidth="1"/>
    <col min="14" max="16" width="6.85546875" style="1" customWidth="1"/>
    <col min="17" max="19" width="5.42578125" style="1" customWidth="1"/>
    <col min="20" max="20" width="9.28515625" style="1" customWidth="1"/>
    <col min="21" max="16384" width="9.140625" style="1"/>
  </cols>
  <sheetData>
    <row r="1" spans="1:20" ht="15.75" customHeight="1">
      <c r="A1" s="163" t="s">
        <v>76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M1" s="168" t="s">
        <v>24</v>
      </c>
      <c r="N1" s="168"/>
      <c r="O1" s="168"/>
      <c r="P1" s="168"/>
      <c r="Q1" s="168"/>
      <c r="R1" s="168"/>
      <c r="S1" s="168"/>
      <c r="T1" s="168"/>
    </row>
    <row r="2" spans="1:20" ht="6.75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20" ht="13.5" customHeight="1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M3" s="172"/>
      <c r="N3" s="173"/>
      <c r="O3" s="196" t="s">
        <v>40</v>
      </c>
      <c r="P3" s="197"/>
      <c r="Q3" s="198"/>
      <c r="R3" s="176" t="s">
        <v>41</v>
      </c>
      <c r="S3" s="177"/>
      <c r="T3" s="178"/>
    </row>
    <row r="4" spans="1:20" ht="17.25" customHeight="1">
      <c r="A4" s="164" t="s">
        <v>165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M4" s="174" t="s">
        <v>17</v>
      </c>
      <c r="N4" s="199"/>
      <c r="O4" s="193">
        <v>22</v>
      </c>
      <c r="P4" s="194">
        <v>22</v>
      </c>
      <c r="Q4" s="195"/>
      <c r="R4" s="183">
        <v>23</v>
      </c>
      <c r="S4" s="184">
        <v>23</v>
      </c>
      <c r="T4" s="185"/>
    </row>
    <row r="5" spans="1:20" ht="16.5" customHeight="1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M5" s="174" t="s">
        <v>18</v>
      </c>
      <c r="N5" s="175"/>
      <c r="O5" s="193" t="s">
        <v>166</v>
      </c>
      <c r="P5" s="194"/>
      <c r="Q5" s="195"/>
      <c r="R5" s="183" t="s">
        <v>81</v>
      </c>
      <c r="S5" s="184"/>
      <c r="T5" s="185"/>
    </row>
    <row r="6" spans="1:20" ht="15" customHeight="1">
      <c r="A6" s="192" t="s">
        <v>277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M6" s="174" t="s">
        <v>19</v>
      </c>
      <c r="N6" s="175"/>
      <c r="O6" s="193" t="s">
        <v>167</v>
      </c>
      <c r="P6" s="194"/>
      <c r="Q6" s="195"/>
      <c r="R6" s="193" t="s">
        <v>230</v>
      </c>
      <c r="S6" s="194"/>
      <c r="T6" s="195"/>
    </row>
    <row r="7" spans="1:20" ht="18" customHeight="1">
      <c r="A7" s="200" t="s">
        <v>276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20" ht="18.75" customHeight="1">
      <c r="A8" s="171" t="s">
        <v>278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M8" s="200" t="s">
        <v>219</v>
      </c>
      <c r="N8" s="200"/>
      <c r="O8" s="200"/>
      <c r="P8" s="200"/>
      <c r="Q8" s="200"/>
      <c r="R8" s="200"/>
      <c r="S8" s="200"/>
      <c r="T8" s="200"/>
    </row>
    <row r="9" spans="1:20" ht="15" customHeight="1">
      <c r="A9" s="171" t="s">
        <v>279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M9" s="200"/>
      <c r="N9" s="200"/>
      <c r="O9" s="200"/>
      <c r="P9" s="200"/>
      <c r="Q9" s="200"/>
      <c r="R9" s="200"/>
      <c r="S9" s="200"/>
      <c r="T9" s="200"/>
    </row>
    <row r="10" spans="1:20" ht="16.5" customHeight="1">
      <c r="A10" s="171" t="s">
        <v>21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M10" s="200"/>
      <c r="N10" s="200"/>
      <c r="O10" s="200"/>
      <c r="P10" s="200"/>
      <c r="Q10" s="200"/>
      <c r="R10" s="200"/>
      <c r="S10" s="200"/>
      <c r="T10" s="200"/>
    </row>
    <row r="11" spans="1:20">
      <c r="A11" s="171" t="s">
        <v>22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M11" s="200"/>
      <c r="N11" s="200"/>
      <c r="O11" s="200"/>
      <c r="P11" s="200"/>
      <c r="Q11" s="200"/>
      <c r="R11" s="200"/>
      <c r="S11" s="200"/>
      <c r="T11" s="200"/>
    </row>
    <row r="12" spans="1:20" ht="10.5" customHeight="1">
      <c r="A12" s="171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M12" s="2"/>
      <c r="N12" s="2"/>
      <c r="O12" s="2"/>
      <c r="P12" s="2"/>
      <c r="Q12" s="2"/>
      <c r="R12" s="2"/>
    </row>
    <row r="13" spans="1:20">
      <c r="A13" s="187" t="s">
        <v>1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M13" s="188" t="s">
        <v>25</v>
      </c>
      <c r="N13" s="188"/>
      <c r="O13" s="188"/>
      <c r="P13" s="188"/>
      <c r="Q13" s="188"/>
      <c r="R13" s="188"/>
      <c r="S13" s="188"/>
      <c r="T13" s="188"/>
    </row>
    <row r="14" spans="1:20" ht="12.75" customHeight="1">
      <c r="A14" s="187" t="s">
        <v>4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M14" s="226" t="s">
        <v>280</v>
      </c>
      <c r="N14" s="226"/>
      <c r="O14" s="226"/>
      <c r="P14" s="226"/>
      <c r="Q14" s="226"/>
      <c r="R14" s="226"/>
      <c r="S14" s="226"/>
      <c r="T14" s="226"/>
    </row>
    <row r="15" spans="1:20" ht="12.75" customHeight="1">
      <c r="A15" s="171" t="s">
        <v>270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M15" s="226"/>
      <c r="N15" s="226"/>
      <c r="O15" s="226"/>
      <c r="P15" s="226"/>
      <c r="Q15" s="226"/>
      <c r="R15" s="226"/>
      <c r="S15" s="226"/>
      <c r="T15" s="226"/>
    </row>
    <row r="16" spans="1:20" ht="12.75" customHeight="1">
      <c r="A16" s="171" t="s">
        <v>269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M16" s="226"/>
      <c r="N16" s="226"/>
      <c r="O16" s="226"/>
      <c r="P16" s="226"/>
      <c r="Q16" s="226"/>
      <c r="R16" s="226"/>
      <c r="S16" s="226"/>
      <c r="T16" s="226"/>
    </row>
    <row r="17" spans="1:20" ht="12.75" customHeight="1">
      <c r="A17" s="171" t="s">
        <v>2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M17" s="226"/>
      <c r="N17" s="226"/>
      <c r="O17" s="226"/>
      <c r="P17" s="226"/>
      <c r="Q17" s="226"/>
      <c r="R17" s="226"/>
      <c r="S17" s="226"/>
      <c r="T17" s="226"/>
    </row>
    <row r="18" spans="1:20" ht="12.75" customHeight="1">
      <c r="A18" s="171" t="s">
        <v>275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M18" s="226"/>
      <c r="N18" s="226"/>
      <c r="O18" s="226"/>
      <c r="P18" s="226"/>
      <c r="Q18" s="226"/>
      <c r="R18" s="226"/>
      <c r="S18" s="226"/>
      <c r="T18" s="226"/>
    </row>
    <row r="19" spans="1:20" ht="14.25" customHeight="1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M19" s="226"/>
      <c r="N19" s="226"/>
      <c r="O19" s="226"/>
      <c r="P19" s="226"/>
      <c r="Q19" s="226"/>
      <c r="R19" s="226"/>
      <c r="S19" s="226"/>
      <c r="T19" s="226"/>
    </row>
    <row r="20" spans="1:20" ht="12.75" customHeight="1">
      <c r="A20" s="171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M20" s="226"/>
      <c r="N20" s="226"/>
      <c r="O20" s="226"/>
      <c r="P20" s="226"/>
      <c r="Q20" s="226"/>
      <c r="R20" s="226"/>
      <c r="S20" s="226"/>
      <c r="T20" s="226"/>
    </row>
    <row r="21" spans="1:20" ht="12" customHeight="1">
      <c r="A21" s="200" t="s">
        <v>3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M21" s="226"/>
      <c r="N21" s="226"/>
      <c r="O21" s="226"/>
      <c r="P21" s="226"/>
      <c r="Q21" s="226"/>
      <c r="R21" s="226"/>
      <c r="S21" s="226"/>
      <c r="T21" s="226"/>
    </row>
    <row r="22" spans="1:20" ht="15" customHeight="1">
      <c r="A22" s="200"/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M22" s="226"/>
      <c r="N22" s="226"/>
      <c r="O22" s="226"/>
      <c r="P22" s="226"/>
      <c r="Q22" s="226"/>
      <c r="R22" s="226"/>
      <c r="S22" s="226"/>
      <c r="T22" s="226"/>
    </row>
    <row r="23" spans="1:20" ht="15" customHeight="1">
      <c r="A23" s="200"/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M23" s="226"/>
      <c r="N23" s="226"/>
      <c r="O23" s="226"/>
      <c r="P23" s="226"/>
      <c r="Q23" s="226"/>
      <c r="R23" s="226"/>
      <c r="S23" s="226"/>
      <c r="T23" s="226"/>
    </row>
    <row r="24" spans="1:20" ht="30" customHeight="1">
      <c r="A24" s="200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M24" s="226"/>
      <c r="N24" s="226"/>
      <c r="O24" s="226"/>
      <c r="P24" s="226"/>
      <c r="Q24" s="226"/>
      <c r="R24" s="226"/>
      <c r="S24" s="226"/>
      <c r="T24" s="226"/>
    </row>
    <row r="25" spans="1:20" ht="12.75" customHeight="1">
      <c r="A25" s="93" t="s">
        <v>20</v>
      </c>
      <c r="B25" s="93"/>
      <c r="C25" s="93"/>
      <c r="D25" s="93"/>
      <c r="E25" s="93"/>
      <c r="F25" s="93"/>
      <c r="G25" s="93"/>
      <c r="M25" s="225" t="s">
        <v>232</v>
      </c>
      <c r="N25" s="225"/>
      <c r="O25" s="225"/>
      <c r="P25" s="225"/>
      <c r="Q25" s="225"/>
      <c r="R25" s="225"/>
      <c r="S25" s="225"/>
      <c r="T25" s="225"/>
    </row>
    <row r="26" spans="1:20" ht="26.25" customHeight="1">
      <c r="A26" s="3"/>
      <c r="B26" s="176" t="s">
        <v>5</v>
      </c>
      <c r="C26" s="178"/>
      <c r="D26" s="176" t="s">
        <v>6</v>
      </c>
      <c r="E26" s="177"/>
      <c r="F26" s="178"/>
      <c r="G26" s="127" t="s">
        <v>23</v>
      </c>
      <c r="H26" s="127" t="s">
        <v>13</v>
      </c>
      <c r="I26" s="176" t="s">
        <v>7</v>
      </c>
      <c r="J26" s="177"/>
      <c r="K26" s="178"/>
      <c r="M26" s="225"/>
      <c r="N26" s="225"/>
      <c r="O26" s="225"/>
      <c r="P26" s="225"/>
      <c r="Q26" s="225"/>
      <c r="R26" s="225"/>
      <c r="S26" s="225"/>
      <c r="T26" s="225"/>
    </row>
    <row r="27" spans="1:20" ht="14.25" customHeight="1">
      <c r="A27" s="3"/>
      <c r="B27" s="62" t="s">
        <v>8</v>
      </c>
      <c r="C27" s="62" t="s">
        <v>9</v>
      </c>
      <c r="D27" s="62" t="s">
        <v>10</v>
      </c>
      <c r="E27" s="62" t="s">
        <v>11</v>
      </c>
      <c r="F27" s="62" t="s">
        <v>12</v>
      </c>
      <c r="G27" s="128"/>
      <c r="H27" s="128"/>
      <c r="I27" s="62" t="s">
        <v>14</v>
      </c>
      <c r="J27" s="62" t="s">
        <v>15</v>
      </c>
      <c r="K27" s="62" t="s">
        <v>16</v>
      </c>
      <c r="M27" s="42"/>
      <c r="N27" s="42"/>
      <c r="O27" s="42"/>
      <c r="P27" s="42"/>
      <c r="Q27" s="42"/>
      <c r="R27" s="42"/>
      <c r="S27" s="42"/>
      <c r="T27" s="42"/>
    </row>
    <row r="28" spans="1:20" ht="17.25" customHeight="1">
      <c r="A28" s="69" t="s">
        <v>17</v>
      </c>
      <c r="B28" s="70">
        <v>14</v>
      </c>
      <c r="C28" s="70">
        <v>14</v>
      </c>
      <c r="D28" s="28">
        <v>3</v>
      </c>
      <c r="E28" s="28">
        <v>3</v>
      </c>
      <c r="F28" s="28">
        <v>2</v>
      </c>
      <c r="G28" s="28"/>
      <c r="H28" s="36"/>
      <c r="I28" s="28">
        <v>3</v>
      </c>
      <c r="J28" s="28">
        <v>1</v>
      </c>
      <c r="K28" s="28">
        <v>12</v>
      </c>
      <c r="M28" s="224" t="s">
        <v>168</v>
      </c>
      <c r="N28" s="224"/>
      <c r="O28" s="224"/>
      <c r="P28" s="224"/>
      <c r="Q28" s="224"/>
      <c r="R28" s="224"/>
      <c r="S28" s="224"/>
      <c r="T28" s="224"/>
    </row>
    <row r="29" spans="1:20" ht="15" customHeight="1">
      <c r="A29" s="5" t="s">
        <v>18</v>
      </c>
      <c r="B29" s="6">
        <v>14</v>
      </c>
      <c r="C29" s="6">
        <v>14</v>
      </c>
      <c r="D29" s="28">
        <v>3</v>
      </c>
      <c r="E29" s="28">
        <v>3</v>
      </c>
      <c r="F29" s="28">
        <v>2</v>
      </c>
      <c r="G29" s="28"/>
      <c r="H29" s="28" t="s">
        <v>77</v>
      </c>
      <c r="I29" s="28">
        <v>3</v>
      </c>
      <c r="J29" s="28">
        <v>1</v>
      </c>
      <c r="K29" s="28">
        <v>9</v>
      </c>
      <c r="M29" s="224"/>
      <c r="N29" s="224"/>
      <c r="O29" s="224"/>
      <c r="P29" s="224"/>
      <c r="Q29" s="224"/>
      <c r="R29" s="224"/>
      <c r="S29" s="224"/>
      <c r="T29" s="224"/>
    </row>
    <row r="30" spans="1:20" ht="15.75" customHeight="1">
      <c r="A30" s="7" t="s">
        <v>19</v>
      </c>
      <c r="B30" s="6">
        <v>14</v>
      </c>
      <c r="C30" s="6">
        <v>12</v>
      </c>
      <c r="D30" s="28">
        <v>3</v>
      </c>
      <c r="E30" s="28">
        <v>2</v>
      </c>
      <c r="F30" s="28">
        <v>2</v>
      </c>
      <c r="G30" s="28"/>
      <c r="H30" s="28" t="s">
        <v>78</v>
      </c>
      <c r="I30" s="28">
        <v>3</v>
      </c>
      <c r="J30" s="28">
        <v>1</v>
      </c>
      <c r="K30" s="37">
        <v>12</v>
      </c>
      <c r="M30" s="224"/>
      <c r="N30" s="224"/>
      <c r="O30" s="224"/>
      <c r="P30" s="224"/>
      <c r="Q30" s="224"/>
      <c r="R30" s="224"/>
      <c r="S30" s="224"/>
      <c r="T30" s="224"/>
    </row>
    <row r="31" spans="1:20" ht="21" customHeight="1">
      <c r="A31" s="8"/>
      <c r="B31" s="186" t="s">
        <v>79</v>
      </c>
      <c r="C31" s="186"/>
      <c r="D31" s="186"/>
      <c r="E31" s="186"/>
      <c r="F31" s="186"/>
      <c r="G31" s="186"/>
      <c r="H31" s="186"/>
      <c r="I31" s="186"/>
      <c r="J31" s="186"/>
      <c r="K31" s="186"/>
      <c r="M31" s="224"/>
      <c r="N31" s="224"/>
      <c r="O31" s="224"/>
      <c r="P31" s="224"/>
      <c r="Q31" s="224"/>
      <c r="R31" s="224"/>
      <c r="S31" s="224"/>
      <c r="T31" s="224"/>
    </row>
    <row r="32" spans="1:20" ht="15" customHeight="1">
      <c r="B32" s="230" t="s">
        <v>80</v>
      </c>
      <c r="C32" s="230"/>
      <c r="D32" s="230"/>
      <c r="E32" s="230"/>
      <c r="F32" s="230"/>
      <c r="G32" s="230"/>
      <c r="H32" s="230"/>
      <c r="I32" s="230"/>
      <c r="J32" s="230"/>
      <c r="M32" s="224"/>
      <c r="N32" s="224"/>
      <c r="O32" s="224"/>
      <c r="P32" s="224"/>
      <c r="Q32" s="224"/>
      <c r="R32" s="224"/>
      <c r="S32" s="224"/>
      <c r="T32" s="224"/>
    </row>
    <row r="33" spans="1:20">
      <c r="B33" s="230"/>
      <c r="C33" s="230"/>
      <c r="D33" s="230"/>
      <c r="E33" s="230"/>
      <c r="F33" s="230"/>
      <c r="G33" s="230"/>
      <c r="H33" s="230"/>
      <c r="I33" s="230"/>
      <c r="J33" s="230"/>
      <c r="M33" s="224"/>
      <c r="N33" s="224"/>
      <c r="O33" s="224"/>
      <c r="P33" s="224"/>
      <c r="Q33" s="224"/>
      <c r="R33" s="224"/>
      <c r="S33" s="224"/>
      <c r="T33" s="224"/>
    </row>
    <row r="35" spans="1:20" ht="16.5" customHeight="1">
      <c r="A35" s="169" t="s">
        <v>26</v>
      </c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</row>
    <row r="36" spans="1:20" ht="8.25" hidden="1" customHeight="1">
      <c r="N36" s="10"/>
      <c r="O36" s="11" t="s">
        <v>42</v>
      </c>
      <c r="P36" s="11" t="s">
        <v>43</v>
      </c>
      <c r="Q36" s="11" t="s">
        <v>44</v>
      </c>
      <c r="R36" s="11" t="s">
        <v>45</v>
      </c>
      <c r="S36" s="11" t="s">
        <v>63</v>
      </c>
      <c r="T36" s="11"/>
    </row>
    <row r="37" spans="1:20" ht="17.25" customHeight="1">
      <c r="A37" s="182" t="s">
        <v>48</v>
      </c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</row>
    <row r="38" spans="1:20" ht="25.5" customHeight="1">
      <c r="A38" s="134" t="s">
        <v>32</v>
      </c>
      <c r="B38" s="136" t="s">
        <v>31</v>
      </c>
      <c r="C38" s="137"/>
      <c r="D38" s="137"/>
      <c r="E38" s="137"/>
      <c r="F38" s="137"/>
      <c r="G38" s="137"/>
      <c r="H38" s="137"/>
      <c r="I38" s="138"/>
      <c r="J38" s="127" t="s">
        <v>46</v>
      </c>
      <c r="K38" s="165" t="s">
        <v>29</v>
      </c>
      <c r="L38" s="166"/>
      <c r="M38" s="167"/>
      <c r="N38" s="165" t="s">
        <v>47</v>
      </c>
      <c r="O38" s="179"/>
      <c r="P38" s="180"/>
      <c r="Q38" s="165" t="s">
        <v>28</v>
      </c>
      <c r="R38" s="166"/>
      <c r="S38" s="167"/>
      <c r="T38" s="181" t="s">
        <v>27</v>
      </c>
    </row>
    <row r="39" spans="1:20" ht="13.5" customHeight="1">
      <c r="A39" s="135"/>
      <c r="B39" s="139"/>
      <c r="C39" s="140"/>
      <c r="D39" s="140"/>
      <c r="E39" s="140"/>
      <c r="F39" s="140"/>
      <c r="G39" s="140"/>
      <c r="H39" s="140"/>
      <c r="I39" s="141"/>
      <c r="J39" s="128"/>
      <c r="K39" s="4" t="s">
        <v>33</v>
      </c>
      <c r="L39" s="4" t="s">
        <v>34</v>
      </c>
      <c r="M39" s="4" t="s">
        <v>35</v>
      </c>
      <c r="N39" s="4" t="s">
        <v>39</v>
      </c>
      <c r="O39" s="4" t="s">
        <v>10</v>
      </c>
      <c r="P39" s="4" t="s">
        <v>36</v>
      </c>
      <c r="Q39" s="4" t="s">
        <v>37</v>
      </c>
      <c r="R39" s="4" t="s">
        <v>33</v>
      </c>
      <c r="S39" s="4" t="s">
        <v>38</v>
      </c>
      <c r="T39" s="128"/>
    </row>
    <row r="40" spans="1:20">
      <c r="A40" s="44" t="s">
        <v>87</v>
      </c>
      <c r="B40" s="45" t="s">
        <v>82</v>
      </c>
      <c r="C40" s="46"/>
      <c r="D40" s="46"/>
      <c r="E40" s="46"/>
      <c r="F40" s="46"/>
      <c r="G40" s="46"/>
      <c r="H40" s="46"/>
      <c r="I40" s="47"/>
      <c r="J40" s="12">
        <v>6</v>
      </c>
      <c r="K40" s="12">
        <v>2</v>
      </c>
      <c r="L40" s="12">
        <v>2</v>
      </c>
      <c r="M40" s="12">
        <v>0</v>
      </c>
      <c r="N40" s="20">
        <v>4</v>
      </c>
      <c r="O40" s="21">
        <f>P40-N40</f>
        <v>7</v>
      </c>
      <c r="P40" s="21">
        <f>ROUND(PRODUCT(J40,25)/14,0)</f>
        <v>11</v>
      </c>
      <c r="Q40" s="27" t="s">
        <v>37</v>
      </c>
      <c r="R40" s="12"/>
      <c r="S40" s="28"/>
      <c r="T40" s="12" t="s">
        <v>42</v>
      </c>
    </row>
    <row r="41" spans="1:20">
      <c r="A41" s="44" t="s">
        <v>88</v>
      </c>
      <c r="B41" s="45" t="s">
        <v>83</v>
      </c>
      <c r="C41" s="46"/>
      <c r="D41" s="46"/>
      <c r="E41" s="46"/>
      <c r="F41" s="46"/>
      <c r="G41" s="46"/>
      <c r="H41" s="46"/>
      <c r="I41" s="47"/>
      <c r="J41" s="12">
        <v>4</v>
      </c>
      <c r="K41" s="12">
        <v>2</v>
      </c>
      <c r="L41" s="12">
        <v>1</v>
      </c>
      <c r="M41" s="12">
        <v>0</v>
      </c>
      <c r="N41" s="20">
        <v>3</v>
      </c>
      <c r="O41" s="21">
        <f t="shared" ref="O41:O45" si="0">P41-N41</f>
        <v>4</v>
      </c>
      <c r="P41" s="21">
        <f t="shared" ref="P41:P45" si="1">ROUND(PRODUCT(J41,25)/14,0)</f>
        <v>7</v>
      </c>
      <c r="Q41" s="27" t="s">
        <v>37</v>
      </c>
      <c r="R41" s="12"/>
      <c r="S41" s="28"/>
      <c r="T41" s="12" t="s">
        <v>42</v>
      </c>
    </row>
    <row r="42" spans="1:20">
      <c r="A42" s="44" t="s">
        <v>89</v>
      </c>
      <c r="B42" s="45" t="s">
        <v>84</v>
      </c>
      <c r="C42" s="46"/>
      <c r="D42" s="46"/>
      <c r="E42" s="46"/>
      <c r="F42" s="46"/>
      <c r="G42" s="46"/>
      <c r="H42" s="46"/>
      <c r="I42" s="47"/>
      <c r="J42" s="12">
        <v>6</v>
      </c>
      <c r="K42" s="12">
        <v>2</v>
      </c>
      <c r="L42" s="12">
        <v>2</v>
      </c>
      <c r="M42" s="12">
        <v>0</v>
      </c>
      <c r="N42" s="20">
        <v>4</v>
      </c>
      <c r="O42" s="21">
        <f t="shared" si="0"/>
        <v>7</v>
      </c>
      <c r="P42" s="21">
        <f t="shared" si="1"/>
        <v>11</v>
      </c>
      <c r="Q42" s="27" t="s">
        <v>37</v>
      </c>
      <c r="R42" s="12"/>
      <c r="S42" s="28"/>
      <c r="T42" s="12" t="s">
        <v>43</v>
      </c>
    </row>
    <row r="43" spans="1:20">
      <c r="A43" s="44" t="s">
        <v>90</v>
      </c>
      <c r="B43" s="45" t="s">
        <v>85</v>
      </c>
      <c r="C43" s="46"/>
      <c r="D43" s="46"/>
      <c r="E43" s="46"/>
      <c r="F43" s="46"/>
      <c r="G43" s="46"/>
      <c r="H43" s="46"/>
      <c r="I43" s="47"/>
      <c r="J43" s="12">
        <v>6</v>
      </c>
      <c r="K43" s="12">
        <v>2</v>
      </c>
      <c r="L43" s="12">
        <v>2</v>
      </c>
      <c r="M43" s="12">
        <v>0</v>
      </c>
      <c r="N43" s="20">
        <v>4</v>
      </c>
      <c r="O43" s="21">
        <f t="shared" si="0"/>
        <v>7</v>
      </c>
      <c r="P43" s="21">
        <f t="shared" si="1"/>
        <v>11</v>
      </c>
      <c r="Q43" s="27" t="s">
        <v>37</v>
      </c>
      <c r="R43" s="12"/>
      <c r="S43" s="28"/>
      <c r="T43" s="12" t="s">
        <v>42</v>
      </c>
    </row>
    <row r="44" spans="1:20">
      <c r="A44" s="44" t="s">
        <v>91</v>
      </c>
      <c r="B44" s="45" t="s">
        <v>86</v>
      </c>
      <c r="C44" s="46"/>
      <c r="D44" s="46"/>
      <c r="E44" s="46"/>
      <c r="F44" s="46"/>
      <c r="G44" s="46"/>
      <c r="H44" s="46"/>
      <c r="I44" s="47"/>
      <c r="J44" s="12">
        <v>5</v>
      </c>
      <c r="K44" s="12">
        <v>2</v>
      </c>
      <c r="L44" s="12">
        <v>2</v>
      </c>
      <c r="M44" s="12">
        <v>0</v>
      </c>
      <c r="N44" s="20">
        <v>4</v>
      </c>
      <c r="O44" s="21">
        <f t="shared" si="0"/>
        <v>5</v>
      </c>
      <c r="P44" s="21">
        <f t="shared" si="1"/>
        <v>9</v>
      </c>
      <c r="Q44" s="27" t="s">
        <v>37</v>
      </c>
      <c r="R44" s="12"/>
      <c r="S44" s="28"/>
      <c r="T44" s="12" t="s">
        <v>42</v>
      </c>
    </row>
    <row r="45" spans="1:20" ht="25.5">
      <c r="A45" s="64" t="s">
        <v>238</v>
      </c>
      <c r="B45" s="189" t="s">
        <v>221</v>
      </c>
      <c r="C45" s="190"/>
      <c r="D45" s="190"/>
      <c r="E45" s="190"/>
      <c r="F45" s="190"/>
      <c r="G45" s="190"/>
      <c r="H45" s="190"/>
      <c r="I45" s="191"/>
      <c r="J45" s="12">
        <v>3</v>
      </c>
      <c r="K45" s="12">
        <v>0</v>
      </c>
      <c r="L45" s="12">
        <v>0</v>
      </c>
      <c r="M45" s="12">
        <v>2</v>
      </c>
      <c r="N45" s="20">
        <f t="shared" ref="N45" si="2">K45+L45+M45</f>
        <v>2</v>
      </c>
      <c r="O45" s="21">
        <f t="shared" si="0"/>
        <v>3</v>
      </c>
      <c r="P45" s="21">
        <f t="shared" si="1"/>
        <v>5</v>
      </c>
      <c r="Q45" s="27"/>
      <c r="R45" s="12" t="s">
        <v>33</v>
      </c>
      <c r="S45" s="28"/>
      <c r="T45" s="12" t="s">
        <v>45</v>
      </c>
    </row>
    <row r="46" spans="1:20">
      <c r="A46" s="44" t="s">
        <v>92</v>
      </c>
      <c r="B46" s="45" t="s">
        <v>220</v>
      </c>
      <c r="C46" s="46"/>
      <c r="D46" s="46"/>
      <c r="E46" s="46"/>
      <c r="F46" s="46"/>
      <c r="G46" s="46"/>
      <c r="H46" s="46"/>
      <c r="I46" s="47"/>
      <c r="J46" s="12">
        <v>0</v>
      </c>
      <c r="K46" s="12">
        <v>0</v>
      </c>
      <c r="L46" s="12">
        <v>0</v>
      </c>
      <c r="M46" s="12">
        <v>1</v>
      </c>
      <c r="N46" s="20">
        <f>K46+L46+M46</f>
        <v>1</v>
      </c>
      <c r="O46" s="21">
        <f>P46-N46</f>
        <v>0</v>
      </c>
      <c r="P46" s="21">
        <v>1</v>
      </c>
      <c r="Q46" s="27"/>
      <c r="R46" s="12"/>
      <c r="S46" s="28" t="s">
        <v>38</v>
      </c>
      <c r="T46" s="12" t="s">
        <v>45</v>
      </c>
    </row>
    <row r="47" spans="1:20">
      <c r="A47" s="24" t="s">
        <v>30</v>
      </c>
      <c r="B47" s="145"/>
      <c r="C47" s="146"/>
      <c r="D47" s="146"/>
      <c r="E47" s="146"/>
      <c r="F47" s="146"/>
      <c r="G47" s="146"/>
      <c r="H47" s="146"/>
      <c r="I47" s="147"/>
      <c r="J47" s="24">
        <f t="shared" ref="J47:P47" si="3">SUM(J40:J46)</f>
        <v>30</v>
      </c>
      <c r="K47" s="24">
        <f t="shared" si="3"/>
        <v>10</v>
      </c>
      <c r="L47" s="24">
        <f t="shared" si="3"/>
        <v>9</v>
      </c>
      <c r="M47" s="24">
        <f t="shared" si="3"/>
        <v>3</v>
      </c>
      <c r="N47" s="24">
        <f t="shared" si="3"/>
        <v>22</v>
      </c>
      <c r="O47" s="24">
        <f t="shared" si="3"/>
        <v>33</v>
      </c>
      <c r="P47" s="24">
        <f t="shared" si="3"/>
        <v>55</v>
      </c>
      <c r="Q47" s="24">
        <f>COUNTIF(Q40:Q46,"E")</f>
        <v>5</v>
      </c>
      <c r="R47" s="24">
        <f>COUNTIF(R40:R46,"C")</f>
        <v>1</v>
      </c>
      <c r="S47" s="24">
        <f>COUNTIF(S40:S46,"VP")</f>
        <v>1</v>
      </c>
      <c r="T47" s="25"/>
    </row>
    <row r="48" spans="1:20" ht="19.5" customHeight="1"/>
    <row r="49" spans="1:20" ht="16.5" customHeight="1">
      <c r="A49" s="182" t="s">
        <v>49</v>
      </c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</row>
    <row r="50" spans="1:20" ht="26.25" customHeight="1">
      <c r="A50" s="134" t="s">
        <v>32</v>
      </c>
      <c r="B50" s="136" t="s">
        <v>31</v>
      </c>
      <c r="C50" s="137"/>
      <c r="D50" s="137"/>
      <c r="E50" s="137"/>
      <c r="F50" s="137"/>
      <c r="G50" s="137"/>
      <c r="H50" s="137"/>
      <c r="I50" s="138"/>
      <c r="J50" s="127" t="s">
        <v>46</v>
      </c>
      <c r="K50" s="165" t="s">
        <v>29</v>
      </c>
      <c r="L50" s="166"/>
      <c r="M50" s="167"/>
      <c r="N50" s="165" t="s">
        <v>47</v>
      </c>
      <c r="O50" s="179"/>
      <c r="P50" s="180"/>
      <c r="Q50" s="165" t="s">
        <v>28</v>
      </c>
      <c r="R50" s="166"/>
      <c r="S50" s="167"/>
      <c r="T50" s="181" t="s">
        <v>27</v>
      </c>
    </row>
    <row r="51" spans="1:20" ht="12.75" customHeight="1">
      <c r="A51" s="135"/>
      <c r="B51" s="139"/>
      <c r="C51" s="140"/>
      <c r="D51" s="140"/>
      <c r="E51" s="140"/>
      <c r="F51" s="140"/>
      <c r="G51" s="140"/>
      <c r="H51" s="140"/>
      <c r="I51" s="141"/>
      <c r="J51" s="128"/>
      <c r="K51" s="4" t="s">
        <v>33</v>
      </c>
      <c r="L51" s="4" t="s">
        <v>34</v>
      </c>
      <c r="M51" s="4" t="s">
        <v>35</v>
      </c>
      <c r="N51" s="4" t="s">
        <v>39</v>
      </c>
      <c r="O51" s="4" t="s">
        <v>10</v>
      </c>
      <c r="P51" s="4" t="s">
        <v>36</v>
      </c>
      <c r="Q51" s="4" t="s">
        <v>37</v>
      </c>
      <c r="R51" s="4" t="s">
        <v>33</v>
      </c>
      <c r="S51" s="4" t="s">
        <v>38</v>
      </c>
      <c r="T51" s="128"/>
    </row>
    <row r="52" spans="1:20">
      <c r="A52" s="44" t="s">
        <v>93</v>
      </c>
      <c r="B52" s="45" t="s">
        <v>100</v>
      </c>
      <c r="C52" s="46"/>
      <c r="D52" s="46"/>
      <c r="E52" s="46"/>
      <c r="F52" s="46"/>
      <c r="G52" s="46"/>
      <c r="H52" s="46"/>
      <c r="I52" s="47"/>
      <c r="J52" s="12">
        <v>5</v>
      </c>
      <c r="K52" s="12">
        <v>2</v>
      </c>
      <c r="L52" s="12">
        <v>2</v>
      </c>
      <c r="M52" s="12">
        <v>0</v>
      </c>
      <c r="N52" s="20">
        <v>4</v>
      </c>
      <c r="O52" s="21">
        <f>P52-N52</f>
        <v>5</v>
      </c>
      <c r="P52" s="21">
        <f>ROUND(PRODUCT(J52,25)/14,0)</f>
        <v>9</v>
      </c>
      <c r="Q52" s="27" t="s">
        <v>37</v>
      </c>
      <c r="R52" s="12"/>
      <c r="S52" s="28"/>
      <c r="T52" s="12" t="s">
        <v>42</v>
      </c>
    </row>
    <row r="53" spans="1:20">
      <c r="A53" s="44" t="s">
        <v>94</v>
      </c>
      <c r="B53" s="45" t="s">
        <v>101</v>
      </c>
      <c r="C53" s="46"/>
      <c r="D53" s="46"/>
      <c r="E53" s="46"/>
      <c r="F53" s="46"/>
      <c r="G53" s="46"/>
      <c r="H53" s="46"/>
      <c r="I53" s="47"/>
      <c r="J53" s="12">
        <v>5</v>
      </c>
      <c r="K53" s="12">
        <v>1</v>
      </c>
      <c r="L53" s="12">
        <v>2</v>
      </c>
      <c r="M53" s="12">
        <v>0</v>
      </c>
      <c r="N53" s="20">
        <v>3</v>
      </c>
      <c r="O53" s="21">
        <f t="shared" ref="O53:O59" si="4">P53-N53</f>
        <v>6</v>
      </c>
      <c r="P53" s="21">
        <f t="shared" ref="P53:P58" si="5">ROUND(PRODUCT(J53,25)/14,0)</f>
        <v>9</v>
      </c>
      <c r="Q53" s="27" t="s">
        <v>37</v>
      </c>
      <c r="R53" s="12"/>
      <c r="S53" s="28"/>
      <c r="T53" s="12" t="s">
        <v>43</v>
      </c>
    </row>
    <row r="54" spans="1:20">
      <c r="A54" s="44" t="s">
        <v>95</v>
      </c>
      <c r="B54" s="45" t="s">
        <v>102</v>
      </c>
      <c r="C54" s="46"/>
      <c r="D54" s="46"/>
      <c r="E54" s="46"/>
      <c r="F54" s="46"/>
      <c r="G54" s="46"/>
      <c r="H54" s="46"/>
      <c r="I54" s="47"/>
      <c r="J54" s="12">
        <v>5</v>
      </c>
      <c r="K54" s="12">
        <v>2</v>
      </c>
      <c r="L54" s="12">
        <v>1</v>
      </c>
      <c r="M54" s="12">
        <v>1</v>
      </c>
      <c r="N54" s="20">
        <v>4</v>
      </c>
      <c r="O54" s="21">
        <f t="shared" si="4"/>
        <v>5</v>
      </c>
      <c r="P54" s="21">
        <f t="shared" si="5"/>
        <v>9</v>
      </c>
      <c r="Q54" s="27" t="s">
        <v>37</v>
      </c>
      <c r="R54" s="12"/>
      <c r="S54" s="28"/>
      <c r="T54" s="12" t="s">
        <v>42</v>
      </c>
    </row>
    <row r="55" spans="1:20">
      <c r="A55" s="44" t="s">
        <v>96</v>
      </c>
      <c r="B55" s="45" t="s">
        <v>103</v>
      </c>
      <c r="C55" s="46"/>
      <c r="D55" s="46"/>
      <c r="E55" s="46"/>
      <c r="F55" s="46"/>
      <c r="G55" s="46"/>
      <c r="H55" s="46"/>
      <c r="I55" s="47"/>
      <c r="J55" s="12">
        <v>4</v>
      </c>
      <c r="K55" s="12">
        <v>1</v>
      </c>
      <c r="L55" s="12">
        <v>1</v>
      </c>
      <c r="M55" s="12">
        <v>1</v>
      </c>
      <c r="N55" s="20">
        <v>3</v>
      </c>
      <c r="O55" s="21">
        <f t="shared" si="4"/>
        <v>4</v>
      </c>
      <c r="P55" s="21">
        <f t="shared" si="5"/>
        <v>7</v>
      </c>
      <c r="Q55" s="27" t="s">
        <v>37</v>
      </c>
      <c r="R55" s="12"/>
      <c r="S55" s="28"/>
      <c r="T55" s="12" t="s">
        <v>44</v>
      </c>
    </row>
    <row r="56" spans="1:20">
      <c r="A56" s="44" t="s">
        <v>97</v>
      </c>
      <c r="B56" s="45" t="s">
        <v>104</v>
      </c>
      <c r="C56" s="46"/>
      <c r="D56" s="46"/>
      <c r="E56" s="46"/>
      <c r="F56" s="46"/>
      <c r="G56" s="46"/>
      <c r="H56" s="46"/>
      <c r="I56" s="47"/>
      <c r="J56" s="12">
        <v>4</v>
      </c>
      <c r="K56" s="12">
        <v>2</v>
      </c>
      <c r="L56" s="12">
        <v>1</v>
      </c>
      <c r="M56" s="12">
        <v>0</v>
      </c>
      <c r="N56" s="20">
        <v>3</v>
      </c>
      <c r="O56" s="21">
        <f>P56-N56</f>
        <v>4</v>
      </c>
      <c r="P56" s="21">
        <f>ROUND(PRODUCT(J56,25)/14,0)</f>
        <v>7</v>
      </c>
      <c r="Q56" s="27"/>
      <c r="R56" s="12" t="s">
        <v>33</v>
      </c>
      <c r="S56" s="28"/>
      <c r="T56" s="12" t="s">
        <v>42</v>
      </c>
    </row>
    <row r="57" spans="1:20">
      <c r="A57" s="44" t="s">
        <v>98</v>
      </c>
      <c r="B57" s="45" t="s">
        <v>105</v>
      </c>
      <c r="C57" s="46"/>
      <c r="D57" s="46"/>
      <c r="E57" s="46"/>
      <c r="F57" s="46"/>
      <c r="G57" s="46"/>
      <c r="H57" s="46"/>
      <c r="I57" s="47"/>
      <c r="J57" s="12">
        <v>4</v>
      </c>
      <c r="K57" s="12">
        <v>2</v>
      </c>
      <c r="L57" s="12">
        <v>1</v>
      </c>
      <c r="M57" s="12">
        <v>0</v>
      </c>
      <c r="N57" s="20">
        <v>3</v>
      </c>
      <c r="O57" s="21">
        <f>P57-N57</f>
        <v>4</v>
      </c>
      <c r="P57" s="21">
        <f>ROUND(PRODUCT(J57,25)/14,0)</f>
        <v>7</v>
      </c>
      <c r="Q57" s="27" t="s">
        <v>37</v>
      </c>
      <c r="R57" s="12"/>
      <c r="S57" s="28"/>
      <c r="T57" s="12" t="s">
        <v>42</v>
      </c>
    </row>
    <row r="58" spans="1:20" ht="25.5">
      <c r="A58" s="64" t="s">
        <v>239</v>
      </c>
      <c r="B58" s="189" t="s">
        <v>222</v>
      </c>
      <c r="C58" s="190"/>
      <c r="D58" s="190"/>
      <c r="E58" s="190"/>
      <c r="F58" s="190"/>
      <c r="G58" s="190"/>
      <c r="H58" s="190"/>
      <c r="I58" s="191"/>
      <c r="J58" s="12">
        <v>3</v>
      </c>
      <c r="K58" s="12">
        <v>0</v>
      </c>
      <c r="L58" s="12">
        <v>0</v>
      </c>
      <c r="M58" s="12">
        <v>2</v>
      </c>
      <c r="N58" s="20">
        <f t="shared" ref="N58:N59" si="6">K58+L58+M58</f>
        <v>2</v>
      </c>
      <c r="O58" s="21">
        <f t="shared" si="4"/>
        <v>3</v>
      </c>
      <c r="P58" s="21">
        <f t="shared" si="5"/>
        <v>5</v>
      </c>
      <c r="Q58" s="27"/>
      <c r="R58" s="12" t="s">
        <v>33</v>
      </c>
      <c r="S58" s="28"/>
      <c r="T58" s="12" t="s">
        <v>45</v>
      </c>
    </row>
    <row r="59" spans="1:20">
      <c r="A59" s="44" t="s">
        <v>99</v>
      </c>
      <c r="B59" s="45" t="s">
        <v>223</v>
      </c>
      <c r="C59" s="46"/>
      <c r="D59" s="46"/>
      <c r="E59" s="46"/>
      <c r="F59" s="46"/>
      <c r="G59" s="46"/>
      <c r="H59" s="46"/>
      <c r="I59" s="47"/>
      <c r="J59" s="12">
        <v>0</v>
      </c>
      <c r="K59" s="12">
        <v>0</v>
      </c>
      <c r="L59" s="12">
        <v>0</v>
      </c>
      <c r="M59" s="12">
        <v>1</v>
      </c>
      <c r="N59" s="20">
        <f t="shared" si="6"/>
        <v>1</v>
      </c>
      <c r="O59" s="21">
        <f t="shared" si="4"/>
        <v>0</v>
      </c>
      <c r="P59" s="21">
        <v>1</v>
      </c>
      <c r="Q59" s="27"/>
      <c r="R59" s="12"/>
      <c r="S59" s="28"/>
      <c r="T59" s="12" t="s">
        <v>45</v>
      </c>
    </row>
    <row r="60" spans="1:20">
      <c r="A60" s="24" t="s">
        <v>30</v>
      </c>
      <c r="B60" s="145"/>
      <c r="C60" s="146"/>
      <c r="D60" s="146"/>
      <c r="E60" s="146"/>
      <c r="F60" s="146"/>
      <c r="G60" s="146"/>
      <c r="H60" s="146"/>
      <c r="I60" s="147"/>
      <c r="J60" s="24">
        <f t="shared" ref="J60:P60" si="7">SUM(J52:J59)</f>
        <v>30</v>
      </c>
      <c r="K60" s="24">
        <f t="shared" si="7"/>
        <v>10</v>
      </c>
      <c r="L60" s="24">
        <f t="shared" si="7"/>
        <v>8</v>
      </c>
      <c r="M60" s="24">
        <f t="shared" si="7"/>
        <v>5</v>
      </c>
      <c r="N60" s="24">
        <f t="shared" si="7"/>
        <v>23</v>
      </c>
      <c r="O60" s="24">
        <f t="shared" si="7"/>
        <v>31</v>
      </c>
      <c r="P60" s="24">
        <f t="shared" si="7"/>
        <v>54</v>
      </c>
      <c r="Q60" s="24">
        <f>COUNTIF(Q52:Q59,"E")</f>
        <v>5</v>
      </c>
      <c r="R60" s="24">
        <f>COUNTIF(R52:R59,"C")</f>
        <v>2</v>
      </c>
      <c r="S60" s="24">
        <f>COUNTIF(S52:S59,"VP")</f>
        <v>0</v>
      </c>
      <c r="T60" s="25"/>
    </row>
    <row r="61" spans="1:20" ht="11.25" customHeight="1"/>
    <row r="62" spans="1:20">
      <c r="B62" s="9"/>
      <c r="C62" s="9"/>
      <c r="D62" s="9"/>
      <c r="E62" s="9"/>
      <c r="F62" s="9"/>
      <c r="G62" s="9"/>
      <c r="M62" s="9"/>
      <c r="N62" s="9"/>
      <c r="O62" s="9"/>
      <c r="P62" s="9"/>
      <c r="Q62" s="9"/>
      <c r="R62" s="9"/>
      <c r="S62" s="9"/>
    </row>
    <row r="64" spans="1:20" ht="18" customHeight="1">
      <c r="A64" s="182" t="s">
        <v>50</v>
      </c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</row>
    <row r="65" spans="1:20" ht="25.5" customHeight="1">
      <c r="A65" s="134" t="s">
        <v>32</v>
      </c>
      <c r="B65" s="136" t="s">
        <v>31</v>
      </c>
      <c r="C65" s="137"/>
      <c r="D65" s="137"/>
      <c r="E65" s="137"/>
      <c r="F65" s="137"/>
      <c r="G65" s="137"/>
      <c r="H65" s="137"/>
      <c r="I65" s="138"/>
      <c r="J65" s="127" t="s">
        <v>46</v>
      </c>
      <c r="K65" s="165" t="s">
        <v>29</v>
      </c>
      <c r="L65" s="166"/>
      <c r="M65" s="167"/>
      <c r="N65" s="165" t="s">
        <v>47</v>
      </c>
      <c r="O65" s="179"/>
      <c r="P65" s="180"/>
      <c r="Q65" s="165" t="s">
        <v>28</v>
      </c>
      <c r="R65" s="166"/>
      <c r="S65" s="167"/>
      <c r="T65" s="181" t="s">
        <v>27</v>
      </c>
    </row>
    <row r="66" spans="1:20" ht="16.5" customHeight="1">
      <c r="A66" s="135"/>
      <c r="B66" s="139"/>
      <c r="C66" s="140"/>
      <c r="D66" s="140"/>
      <c r="E66" s="140"/>
      <c r="F66" s="140"/>
      <c r="G66" s="140"/>
      <c r="H66" s="140"/>
      <c r="I66" s="141"/>
      <c r="J66" s="128"/>
      <c r="K66" s="4" t="s">
        <v>33</v>
      </c>
      <c r="L66" s="4" t="s">
        <v>34</v>
      </c>
      <c r="M66" s="4" t="s">
        <v>35</v>
      </c>
      <c r="N66" s="4" t="s">
        <v>39</v>
      </c>
      <c r="O66" s="4" t="s">
        <v>10</v>
      </c>
      <c r="P66" s="4" t="s">
        <v>36</v>
      </c>
      <c r="Q66" s="4" t="s">
        <v>37</v>
      </c>
      <c r="R66" s="4" t="s">
        <v>33</v>
      </c>
      <c r="S66" s="4" t="s">
        <v>38</v>
      </c>
      <c r="T66" s="128"/>
    </row>
    <row r="67" spans="1:20">
      <c r="A67" s="44" t="s">
        <v>106</v>
      </c>
      <c r="B67" s="45" t="s">
        <v>110</v>
      </c>
      <c r="C67" s="46"/>
      <c r="D67" s="46"/>
      <c r="E67" s="46"/>
      <c r="F67" s="46"/>
      <c r="G67" s="46"/>
      <c r="H67" s="46"/>
      <c r="I67" s="47"/>
      <c r="J67" s="12">
        <v>5</v>
      </c>
      <c r="K67" s="12">
        <v>2</v>
      </c>
      <c r="L67" s="12">
        <v>2</v>
      </c>
      <c r="M67" s="12">
        <v>0</v>
      </c>
      <c r="N67" s="20">
        <f>SUM(K67:M67)</f>
        <v>4</v>
      </c>
      <c r="O67" s="21">
        <f>P67-N67</f>
        <v>5</v>
      </c>
      <c r="P67" s="21">
        <f>ROUND(PRODUCT(J67,25)/14,0)</f>
        <v>9</v>
      </c>
      <c r="Q67" s="27" t="s">
        <v>37</v>
      </c>
      <c r="R67" s="12"/>
      <c r="S67" s="28"/>
      <c r="T67" s="12" t="s">
        <v>42</v>
      </c>
    </row>
    <row r="68" spans="1:20">
      <c r="A68" s="44" t="s">
        <v>107</v>
      </c>
      <c r="B68" s="45" t="s">
        <v>111</v>
      </c>
      <c r="C68" s="46"/>
      <c r="D68" s="46"/>
      <c r="E68" s="46"/>
      <c r="F68" s="46"/>
      <c r="G68" s="46"/>
      <c r="H68" s="46"/>
      <c r="I68" s="47"/>
      <c r="J68" s="12">
        <v>6</v>
      </c>
      <c r="K68" s="12">
        <v>2</v>
      </c>
      <c r="L68" s="12">
        <v>1</v>
      </c>
      <c r="M68" s="12">
        <v>1</v>
      </c>
      <c r="N68" s="77">
        <f t="shared" ref="N68:N73" si="8">SUM(K68:M68)</f>
        <v>4</v>
      </c>
      <c r="O68" s="21">
        <f t="shared" ref="O68:O73" si="9">P68-N68</f>
        <v>7</v>
      </c>
      <c r="P68" s="21">
        <f t="shared" ref="P68:P73" si="10">ROUND(PRODUCT(J68,25)/14,0)</f>
        <v>11</v>
      </c>
      <c r="Q68" s="27" t="s">
        <v>37</v>
      </c>
      <c r="R68" s="12"/>
      <c r="S68" s="28"/>
      <c r="T68" s="12" t="s">
        <v>42</v>
      </c>
    </row>
    <row r="69" spans="1:20">
      <c r="A69" s="44" t="s">
        <v>108</v>
      </c>
      <c r="B69" s="45" t="s">
        <v>112</v>
      </c>
      <c r="C69" s="46"/>
      <c r="D69" s="46"/>
      <c r="E69" s="46"/>
      <c r="F69" s="46"/>
      <c r="G69" s="46"/>
      <c r="H69" s="46"/>
      <c r="I69" s="47"/>
      <c r="J69" s="12">
        <v>5</v>
      </c>
      <c r="K69" s="12">
        <v>1</v>
      </c>
      <c r="L69" s="12">
        <v>1</v>
      </c>
      <c r="M69" s="12">
        <v>1</v>
      </c>
      <c r="N69" s="77">
        <f t="shared" si="8"/>
        <v>3</v>
      </c>
      <c r="O69" s="21">
        <f t="shared" si="9"/>
        <v>6</v>
      </c>
      <c r="P69" s="21">
        <f t="shared" si="10"/>
        <v>9</v>
      </c>
      <c r="Q69" s="27" t="s">
        <v>37</v>
      </c>
      <c r="R69" s="12"/>
      <c r="S69" s="28"/>
      <c r="T69" s="12" t="s">
        <v>43</v>
      </c>
    </row>
    <row r="70" spans="1:20">
      <c r="A70" s="44" t="s">
        <v>109</v>
      </c>
      <c r="B70" s="45" t="s">
        <v>113</v>
      </c>
      <c r="C70" s="46"/>
      <c r="D70" s="46"/>
      <c r="E70" s="46"/>
      <c r="F70" s="46"/>
      <c r="G70" s="46"/>
      <c r="H70" s="46"/>
      <c r="I70" s="47"/>
      <c r="J70" s="12">
        <v>5</v>
      </c>
      <c r="K70" s="12">
        <v>2</v>
      </c>
      <c r="L70" s="12">
        <v>1</v>
      </c>
      <c r="M70" s="12">
        <v>1</v>
      </c>
      <c r="N70" s="77">
        <f t="shared" si="8"/>
        <v>4</v>
      </c>
      <c r="O70" s="21">
        <f t="shared" si="9"/>
        <v>5</v>
      </c>
      <c r="P70" s="21">
        <f t="shared" si="10"/>
        <v>9</v>
      </c>
      <c r="Q70" s="27" t="s">
        <v>37</v>
      </c>
      <c r="R70" s="12"/>
      <c r="S70" s="28"/>
      <c r="T70" s="12" t="s">
        <v>43</v>
      </c>
    </row>
    <row r="71" spans="1:20" ht="25.5">
      <c r="A71" s="64" t="s">
        <v>240</v>
      </c>
      <c r="B71" s="189" t="s">
        <v>224</v>
      </c>
      <c r="C71" s="190"/>
      <c r="D71" s="190"/>
      <c r="E71" s="190"/>
      <c r="F71" s="190"/>
      <c r="G71" s="190"/>
      <c r="H71" s="190"/>
      <c r="I71" s="191"/>
      <c r="J71" s="12">
        <v>3</v>
      </c>
      <c r="K71" s="12">
        <v>0</v>
      </c>
      <c r="L71" s="12">
        <v>0</v>
      </c>
      <c r="M71" s="12">
        <v>2</v>
      </c>
      <c r="N71" s="77">
        <f t="shared" si="8"/>
        <v>2</v>
      </c>
      <c r="O71" s="21">
        <f t="shared" si="9"/>
        <v>3</v>
      </c>
      <c r="P71" s="21">
        <f t="shared" si="10"/>
        <v>5</v>
      </c>
      <c r="Q71" s="27"/>
      <c r="R71" s="12" t="s">
        <v>33</v>
      </c>
      <c r="S71" s="28"/>
      <c r="T71" s="12" t="s">
        <v>45</v>
      </c>
    </row>
    <row r="72" spans="1:20">
      <c r="A72" s="44" t="s">
        <v>233</v>
      </c>
      <c r="B72" s="45" t="s">
        <v>114</v>
      </c>
      <c r="C72" s="46"/>
      <c r="D72" s="46"/>
      <c r="E72" s="46"/>
      <c r="F72" s="46"/>
      <c r="G72" s="46"/>
      <c r="H72" s="46"/>
      <c r="I72" s="47"/>
      <c r="J72" s="12">
        <v>3</v>
      </c>
      <c r="K72" s="12">
        <v>2</v>
      </c>
      <c r="L72" s="12">
        <v>1</v>
      </c>
      <c r="M72" s="12">
        <v>0</v>
      </c>
      <c r="N72" s="77">
        <f t="shared" si="8"/>
        <v>3</v>
      </c>
      <c r="O72" s="21">
        <f t="shared" si="9"/>
        <v>2</v>
      </c>
      <c r="P72" s="21">
        <f t="shared" si="10"/>
        <v>5</v>
      </c>
      <c r="Q72" s="27"/>
      <c r="R72" s="12" t="s">
        <v>33</v>
      </c>
      <c r="S72" s="28"/>
      <c r="T72" s="12" t="s">
        <v>43</v>
      </c>
    </row>
    <row r="73" spans="1:20">
      <c r="A73" s="44" t="s">
        <v>234</v>
      </c>
      <c r="B73" s="45" t="s">
        <v>115</v>
      </c>
      <c r="C73" s="46"/>
      <c r="D73" s="46"/>
      <c r="E73" s="46"/>
      <c r="F73" s="46"/>
      <c r="G73" s="46"/>
      <c r="H73" s="46"/>
      <c r="I73" s="47"/>
      <c r="J73" s="12">
        <v>3</v>
      </c>
      <c r="K73" s="12">
        <v>2</v>
      </c>
      <c r="L73" s="12">
        <v>1</v>
      </c>
      <c r="M73" s="12">
        <v>0</v>
      </c>
      <c r="N73" s="77">
        <f t="shared" si="8"/>
        <v>3</v>
      </c>
      <c r="O73" s="21">
        <f t="shared" si="9"/>
        <v>2</v>
      </c>
      <c r="P73" s="21">
        <f t="shared" si="10"/>
        <v>5</v>
      </c>
      <c r="Q73" s="27"/>
      <c r="R73" s="12" t="s">
        <v>33</v>
      </c>
      <c r="S73" s="28"/>
      <c r="T73" s="12" t="s">
        <v>42</v>
      </c>
    </row>
    <row r="74" spans="1:20">
      <c r="A74" s="24" t="s">
        <v>30</v>
      </c>
      <c r="B74" s="145"/>
      <c r="C74" s="146"/>
      <c r="D74" s="146"/>
      <c r="E74" s="146"/>
      <c r="F74" s="146"/>
      <c r="G74" s="146"/>
      <c r="H74" s="146"/>
      <c r="I74" s="147"/>
      <c r="J74" s="24">
        <f t="shared" ref="J74:P74" si="11">SUM(J67:J73)</f>
        <v>30</v>
      </c>
      <c r="K74" s="24">
        <f t="shared" si="11"/>
        <v>11</v>
      </c>
      <c r="L74" s="24">
        <f t="shared" si="11"/>
        <v>7</v>
      </c>
      <c r="M74" s="24">
        <f t="shared" si="11"/>
        <v>5</v>
      </c>
      <c r="N74" s="24">
        <f t="shared" si="11"/>
        <v>23</v>
      </c>
      <c r="O74" s="24">
        <f t="shared" si="11"/>
        <v>30</v>
      </c>
      <c r="P74" s="24">
        <f t="shared" si="11"/>
        <v>53</v>
      </c>
      <c r="Q74" s="24">
        <f>COUNTIF(Q67:Q73,"E")</f>
        <v>4</v>
      </c>
      <c r="R74" s="24">
        <f>COUNTIF(R67:R73,"C")</f>
        <v>3</v>
      </c>
      <c r="S74" s="24">
        <f>COUNTIF(S67:S73,"VP")</f>
        <v>0</v>
      </c>
      <c r="T74" s="25"/>
    </row>
    <row r="75" spans="1:20" ht="21.75" customHeight="1"/>
    <row r="76" spans="1:20" ht="18.75" customHeight="1">
      <c r="A76" s="182" t="s">
        <v>51</v>
      </c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</row>
    <row r="77" spans="1:20" ht="24.75" customHeight="1">
      <c r="A77" s="134" t="s">
        <v>32</v>
      </c>
      <c r="B77" s="136" t="s">
        <v>31</v>
      </c>
      <c r="C77" s="137"/>
      <c r="D77" s="137"/>
      <c r="E77" s="137"/>
      <c r="F77" s="137"/>
      <c r="G77" s="137"/>
      <c r="H77" s="137"/>
      <c r="I77" s="138"/>
      <c r="J77" s="127" t="s">
        <v>46</v>
      </c>
      <c r="K77" s="165" t="s">
        <v>29</v>
      </c>
      <c r="L77" s="166"/>
      <c r="M77" s="167"/>
      <c r="N77" s="165" t="s">
        <v>47</v>
      </c>
      <c r="O77" s="179"/>
      <c r="P77" s="180"/>
      <c r="Q77" s="165" t="s">
        <v>28</v>
      </c>
      <c r="R77" s="166"/>
      <c r="S77" s="167"/>
      <c r="T77" s="181" t="s">
        <v>27</v>
      </c>
    </row>
    <row r="78" spans="1:20">
      <c r="A78" s="135"/>
      <c r="B78" s="139"/>
      <c r="C78" s="140"/>
      <c r="D78" s="140"/>
      <c r="E78" s="140"/>
      <c r="F78" s="140"/>
      <c r="G78" s="140"/>
      <c r="H78" s="140"/>
      <c r="I78" s="141"/>
      <c r="J78" s="128"/>
      <c r="K78" s="4" t="s">
        <v>33</v>
      </c>
      <c r="L78" s="4" t="s">
        <v>34</v>
      </c>
      <c r="M78" s="4" t="s">
        <v>35</v>
      </c>
      <c r="N78" s="4" t="s">
        <v>39</v>
      </c>
      <c r="O78" s="4" t="s">
        <v>10</v>
      </c>
      <c r="P78" s="4" t="s">
        <v>36</v>
      </c>
      <c r="Q78" s="4" t="s">
        <v>37</v>
      </c>
      <c r="R78" s="4" t="s">
        <v>33</v>
      </c>
      <c r="S78" s="4" t="s">
        <v>38</v>
      </c>
      <c r="T78" s="128"/>
    </row>
    <row r="79" spans="1:20">
      <c r="A79" s="44" t="s">
        <v>170</v>
      </c>
      <c r="B79" s="45" t="s">
        <v>169</v>
      </c>
      <c r="C79" s="46"/>
      <c r="D79" s="46"/>
      <c r="E79" s="46"/>
      <c r="F79" s="46"/>
      <c r="G79" s="46"/>
      <c r="H79" s="46"/>
      <c r="I79" s="47"/>
      <c r="J79" s="12">
        <v>5</v>
      </c>
      <c r="K79" s="12">
        <v>2</v>
      </c>
      <c r="L79" s="12">
        <v>1</v>
      </c>
      <c r="M79" s="12">
        <v>1</v>
      </c>
      <c r="N79" s="20">
        <v>4</v>
      </c>
      <c r="O79" s="21">
        <f>P79-N79</f>
        <v>5</v>
      </c>
      <c r="P79" s="21">
        <f>ROUND(PRODUCT(J79,25)/14,0)</f>
        <v>9</v>
      </c>
      <c r="Q79" s="27" t="s">
        <v>37</v>
      </c>
      <c r="R79" s="12"/>
      <c r="S79" s="28"/>
      <c r="T79" s="12" t="s">
        <v>44</v>
      </c>
    </row>
    <row r="80" spans="1:20">
      <c r="A80" s="44" t="s">
        <v>171</v>
      </c>
      <c r="B80" s="45" t="s">
        <v>172</v>
      </c>
      <c r="C80" s="46"/>
      <c r="D80" s="46"/>
      <c r="E80" s="46"/>
      <c r="F80" s="46"/>
      <c r="G80" s="46"/>
      <c r="H80" s="46"/>
      <c r="I80" s="47"/>
      <c r="J80" s="12">
        <v>4</v>
      </c>
      <c r="K80" s="12">
        <v>2</v>
      </c>
      <c r="L80" s="12">
        <v>1</v>
      </c>
      <c r="M80" s="12">
        <v>1</v>
      </c>
      <c r="N80" s="20">
        <v>4</v>
      </c>
      <c r="O80" s="21">
        <f t="shared" ref="O80:O86" si="12">P80-N80</f>
        <v>3</v>
      </c>
      <c r="P80" s="21">
        <f t="shared" ref="P80:P86" si="13">ROUND(PRODUCT(J80,25)/14,0)</f>
        <v>7</v>
      </c>
      <c r="Q80" s="27" t="s">
        <v>37</v>
      </c>
      <c r="R80" s="12"/>
      <c r="S80" s="28"/>
      <c r="T80" s="12" t="s">
        <v>43</v>
      </c>
    </row>
    <row r="81" spans="1:20">
      <c r="A81" s="44" t="s">
        <v>161</v>
      </c>
      <c r="B81" s="45" t="s">
        <v>225</v>
      </c>
      <c r="C81" s="46"/>
      <c r="D81" s="46"/>
      <c r="E81" s="46"/>
      <c r="F81" s="46"/>
      <c r="G81" s="46"/>
      <c r="H81" s="46"/>
      <c r="I81" s="47"/>
      <c r="J81" s="12">
        <v>4</v>
      </c>
      <c r="K81" s="12">
        <v>2</v>
      </c>
      <c r="L81" s="12">
        <v>1</v>
      </c>
      <c r="M81" s="12">
        <v>1</v>
      </c>
      <c r="N81" s="20">
        <v>4</v>
      </c>
      <c r="O81" s="21">
        <f t="shared" si="12"/>
        <v>3</v>
      </c>
      <c r="P81" s="21">
        <f t="shared" si="13"/>
        <v>7</v>
      </c>
      <c r="Q81" s="27" t="s">
        <v>37</v>
      </c>
      <c r="R81" s="12"/>
      <c r="S81" s="28"/>
      <c r="T81" s="12" t="s">
        <v>43</v>
      </c>
    </row>
    <row r="82" spans="1:20">
      <c r="A82" s="44" t="s">
        <v>174</v>
      </c>
      <c r="B82" s="45" t="s">
        <v>175</v>
      </c>
      <c r="C82" s="46"/>
      <c r="D82" s="46"/>
      <c r="E82" s="46"/>
      <c r="F82" s="46"/>
      <c r="G82" s="46"/>
      <c r="H82" s="46"/>
      <c r="I82" s="47"/>
      <c r="J82" s="12">
        <v>4</v>
      </c>
      <c r="K82" s="12">
        <v>2</v>
      </c>
      <c r="L82" s="12">
        <v>0</v>
      </c>
      <c r="M82" s="12">
        <v>1</v>
      </c>
      <c r="N82" s="20">
        <v>3</v>
      </c>
      <c r="O82" s="21">
        <f t="shared" si="12"/>
        <v>4</v>
      </c>
      <c r="P82" s="21">
        <f t="shared" si="13"/>
        <v>7</v>
      </c>
      <c r="Q82" s="27" t="s">
        <v>37</v>
      </c>
      <c r="R82" s="12"/>
      <c r="S82" s="28"/>
      <c r="T82" s="12" t="s">
        <v>44</v>
      </c>
    </row>
    <row r="83" spans="1:20">
      <c r="A83" s="44" t="s">
        <v>176</v>
      </c>
      <c r="B83" s="45" t="s">
        <v>177</v>
      </c>
      <c r="C83" s="46"/>
      <c r="D83" s="46"/>
      <c r="E83" s="46"/>
      <c r="F83" s="46"/>
      <c r="G83" s="46"/>
      <c r="H83" s="46"/>
      <c r="I83" s="47"/>
      <c r="J83" s="12">
        <v>4</v>
      </c>
      <c r="K83" s="12">
        <v>2</v>
      </c>
      <c r="L83" s="12">
        <v>1</v>
      </c>
      <c r="M83" s="12">
        <v>1</v>
      </c>
      <c r="N83" s="20">
        <v>4</v>
      </c>
      <c r="O83" s="21">
        <f t="shared" si="12"/>
        <v>3</v>
      </c>
      <c r="P83" s="21">
        <f t="shared" si="13"/>
        <v>7</v>
      </c>
      <c r="Q83" s="27" t="s">
        <v>37</v>
      </c>
      <c r="R83" s="12"/>
      <c r="S83" s="28"/>
      <c r="T83" s="12" t="s">
        <v>44</v>
      </c>
    </row>
    <row r="84" spans="1:20" ht="25.5">
      <c r="A84" s="64" t="s">
        <v>241</v>
      </c>
      <c r="B84" s="189" t="s">
        <v>226</v>
      </c>
      <c r="C84" s="190"/>
      <c r="D84" s="190"/>
      <c r="E84" s="190"/>
      <c r="F84" s="190"/>
      <c r="G84" s="190"/>
      <c r="H84" s="190"/>
      <c r="I84" s="191"/>
      <c r="J84" s="12">
        <v>3</v>
      </c>
      <c r="K84" s="12">
        <v>0</v>
      </c>
      <c r="L84" s="12">
        <v>0</v>
      </c>
      <c r="M84" s="12">
        <v>1</v>
      </c>
      <c r="N84" s="20">
        <f t="shared" ref="N84" si="14">K84+L84+M84</f>
        <v>1</v>
      </c>
      <c r="O84" s="21">
        <f t="shared" si="12"/>
        <v>4</v>
      </c>
      <c r="P84" s="21">
        <f t="shared" si="13"/>
        <v>5</v>
      </c>
      <c r="Q84" s="27"/>
      <c r="R84" s="12" t="s">
        <v>33</v>
      </c>
      <c r="S84" s="28"/>
      <c r="T84" s="12" t="s">
        <v>45</v>
      </c>
    </row>
    <row r="85" spans="1:20">
      <c r="A85" s="44" t="s">
        <v>235</v>
      </c>
      <c r="B85" s="45" t="s">
        <v>119</v>
      </c>
      <c r="C85" s="46"/>
      <c r="D85" s="46"/>
      <c r="E85" s="46"/>
      <c r="F85" s="46"/>
      <c r="G85" s="46"/>
      <c r="H85" s="46"/>
      <c r="I85" s="47"/>
      <c r="J85" s="12">
        <v>3</v>
      </c>
      <c r="K85" s="12">
        <v>2</v>
      </c>
      <c r="L85" s="12">
        <v>1</v>
      </c>
      <c r="M85" s="12">
        <v>0</v>
      </c>
      <c r="N85" s="20">
        <v>3</v>
      </c>
      <c r="O85" s="21">
        <f t="shared" si="12"/>
        <v>2</v>
      </c>
      <c r="P85" s="21">
        <f t="shared" si="13"/>
        <v>5</v>
      </c>
      <c r="Q85" s="27"/>
      <c r="R85" s="12" t="s">
        <v>33</v>
      </c>
      <c r="S85" s="28"/>
      <c r="T85" s="12" t="s">
        <v>43</v>
      </c>
    </row>
    <row r="86" spans="1:20">
      <c r="A86" s="44" t="s">
        <v>178</v>
      </c>
      <c r="B86" s="45" t="s">
        <v>179</v>
      </c>
      <c r="C86" s="46"/>
      <c r="D86" s="46"/>
      <c r="E86" s="46"/>
      <c r="F86" s="46"/>
      <c r="G86" s="46"/>
      <c r="H86" s="46"/>
      <c r="I86" s="47"/>
      <c r="J86" s="12">
        <v>3</v>
      </c>
      <c r="K86" s="193" t="s">
        <v>120</v>
      </c>
      <c r="L86" s="227"/>
      <c r="M86" s="228"/>
      <c r="N86" s="20">
        <v>1</v>
      </c>
      <c r="O86" s="21">
        <f t="shared" si="12"/>
        <v>4</v>
      </c>
      <c r="P86" s="21">
        <f t="shared" si="13"/>
        <v>5</v>
      </c>
      <c r="Q86" s="27"/>
      <c r="R86" s="12" t="s">
        <v>33</v>
      </c>
      <c r="S86" s="28"/>
      <c r="T86" s="12" t="s">
        <v>44</v>
      </c>
    </row>
    <row r="87" spans="1:20">
      <c r="A87" s="24" t="s">
        <v>30</v>
      </c>
      <c r="B87" s="145"/>
      <c r="C87" s="146"/>
      <c r="D87" s="146"/>
      <c r="E87" s="146"/>
      <c r="F87" s="146"/>
      <c r="G87" s="146"/>
      <c r="H87" s="146"/>
      <c r="I87" s="147"/>
      <c r="J87" s="24">
        <f t="shared" ref="J87:P87" si="15">SUM(J79:J86)</f>
        <v>30</v>
      </c>
      <c r="K87" s="24">
        <f t="shared" si="15"/>
        <v>12</v>
      </c>
      <c r="L87" s="24">
        <f t="shared" si="15"/>
        <v>5</v>
      </c>
      <c r="M87" s="24">
        <f t="shared" si="15"/>
        <v>6</v>
      </c>
      <c r="N87" s="24">
        <f t="shared" si="15"/>
        <v>24</v>
      </c>
      <c r="O87" s="24">
        <f t="shared" si="15"/>
        <v>28</v>
      </c>
      <c r="P87" s="24">
        <f t="shared" si="15"/>
        <v>52</v>
      </c>
      <c r="Q87" s="24">
        <f>COUNTIF(Q79:Q86,"E")</f>
        <v>5</v>
      </c>
      <c r="R87" s="24">
        <f>COUNTIF(R79:R86,"C")</f>
        <v>3</v>
      </c>
      <c r="S87" s="24">
        <f>COUNTIF(S79:S86,"VP")</f>
        <v>0</v>
      </c>
      <c r="T87" s="25"/>
    </row>
    <row r="88" spans="1:20" ht="9" customHeight="1"/>
    <row r="89" spans="1:20">
      <c r="B89" s="2"/>
      <c r="C89" s="2"/>
      <c r="D89" s="2"/>
      <c r="E89" s="2"/>
      <c r="F89" s="2"/>
      <c r="G89" s="2"/>
      <c r="M89" s="9"/>
      <c r="N89" s="9"/>
      <c r="O89" s="9"/>
      <c r="P89" s="9"/>
      <c r="Q89" s="9"/>
      <c r="R89" s="9"/>
      <c r="S89" s="9"/>
    </row>
    <row r="91" spans="1:20">
      <c r="O91" s="1" t="s">
        <v>263</v>
      </c>
    </row>
    <row r="92" spans="1:20" ht="18" customHeight="1">
      <c r="A92" s="112" t="s">
        <v>52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4"/>
    </row>
    <row r="93" spans="1:20" ht="25.5" customHeight="1">
      <c r="A93" s="134" t="s">
        <v>32</v>
      </c>
      <c r="B93" s="136" t="s">
        <v>31</v>
      </c>
      <c r="C93" s="137"/>
      <c r="D93" s="137"/>
      <c r="E93" s="137"/>
      <c r="F93" s="137"/>
      <c r="G93" s="137"/>
      <c r="H93" s="137"/>
      <c r="I93" s="138"/>
      <c r="J93" s="127" t="s">
        <v>46</v>
      </c>
      <c r="K93" s="176" t="s">
        <v>29</v>
      </c>
      <c r="L93" s="177"/>
      <c r="M93" s="178"/>
      <c r="N93" s="176" t="s">
        <v>47</v>
      </c>
      <c r="O93" s="177"/>
      <c r="P93" s="178"/>
      <c r="Q93" s="176" t="s">
        <v>28</v>
      </c>
      <c r="R93" s="177"/>
      <c r="S93" s="178"/>
      <c r="T93" s="127" t="s">
        <v>27</v>
      </c>
    </row>
    <row r="94" spans="1:20">
      <c r="A94" s="135"/>
      <c r="B94" s="139"/>
      <c r="C94" s="140"/>
      <c r="D94" s="140"/>
      <c r="E94" s="140"/>
      <c r="F94" s="140"/>
      <c r="G94" s="140"/>
      <c r="H94" s="140"/>
      <c r="I94" s="141"/>
      <c r="J94" s="128"/>
      <c r="K94" s="4" t="s">
        <v>33</v>
      </c>
      <c r="L94" s="4" t="s">
        <v>34</v>
      </c>
      <c r="M94" s="4" t="s">
        <v>35</v>
      </c>
      <c r="N94" s="4" t="s">
        <v>39</v>
      </c>
      <c r="O94" s="4" t="s">
        <v>10</v>
      </c>
      <c r="P94" s="4" t="s">
        <v>36</v>
      </c>
      <c r="Q94" s="4" t="s">
        <v>37</v>
      </c>
      <c r="R94" s="4" t="s">
        <v>33</v>
      </c>
      <c r="S94" s="4" t="s">
        <v>38</v>
      </c>
      <c r="T94" s="128"/>
    </row>
    <row r="95" spans="1:20">
      <c r="A95" s="44" t="s">
        <v>180</v>
      </c>
      <c r="B95" s="45" t="s">
        <v>183</v>
      </c>
      <c r="C95" s="46"/>
      <c r="D95" s="46"/>
      <c r="E95" s="46"/>
      <c r="F95" s="46"/>
      <c r="G95" s="46"/>
      <c r="H95" s="46"/>
      <c r="I95" s="47"/>
      <c r="J95" s="12">
        <v>5</v>
      </c>
      <c r="K95" s="12">
        <v>2</v>
      </c>
      <c r="L95" s="12">
        <v>1</v>
      </c>
      <c r="M95" s="12">
        <v>1</v>
      </c>
      <c r="N95" s="20">
        <v>4</v>
      </c>
      <c r="O95" s="21">
        <f>P95-N95</f>
        <v>5</v>
      </c>
      <c r="P95" s="21">
        <f>ROUND(PRODUCT(J95,25)/14,0)</f>
        <v>9</v>
      </c>
      <c r="Q95" s="27" t="s">
        <v>37</v>
      </c>
      <c r="R95" s="12"/>
      <c r="S95" s="28"/>
      <c r="T95" s="12" t="s">
        <v>44</v>
      </c>
    </row>
    <row r="96" spans="1:20">
      <c r="A96" s="44" t="s">
        <v>157</v>
      </c>
      <c r="B96" s="45" t="s">
        <v>184</v>
      </c>
      <c r="C96" s="46"/>
      <c r="D96" s="46"/>
      <c r="E96" s="46"/>
      <c r="F96" s="46"/>
      <c r="G96" s="46"/>
      <c r="H96" s="46"/>
      <c r="I96" s="47"/>
      <c r="J96" s="12">
        <v>5</v>
      </c>
      <c r="K96" s="12">
        <v>2</v>
      </c>
      <c r="L96" s="12">
        <v>1</v>
      </c>
      <c r="M96" s="12">
        <v>1</v>
      </c>
      <c r="N96" s="20">
        <v>4</v>
      </c>
      <c r="O96" s="21">
        <f t="shared" ref="O96:O101" si="16">P96-N96</f>
        <v>5</v>
      </c>
      <c r="P96" s="21">
        <f t="shared" ref="P96:P101" si="17">ROUND(PRODUCT(J96,25)/14,0)</f>
        <v>9</v>
      </c>
      <c r="Q96" s="27" t="s">
        <v>37</v>
      </c>
      <c r="R96" s="12"/>
      <c r="S96" s="28"/>
      <c r="T96" s="12" t="s">
        <v>43</v>
      </c>
    </row>
    <row r="97" spans="1:20">
      <c r="A97" s="44" t="s">
        <v>181</v>
      </c>
      <c r="B97" s="45" t="s">
        <v>185</v>
      </c>
      <c r="C97" s="46"/>
      <c r="D97" s="46"/>
      <c r="E97" s="46"/>
      <c r="F97" s="46"/>
      <c r="G97" s="46"/>
      <c r="H97" s="46"/>
      <c r="I97" s="47"/>
      <c r="J97" s="12">
        <v>4</v>
      </c>
      <c r="K97" s="12">
        <v>2</v>
      </c>
      <c r="L97" s="12">
        <v>1</v>
      </c>
      <c r="M97" s="12">
        <v>1</v>
      </c>
      <c r="N97" s="20">
        <v>4</v>
      </c>
      <c r="O97" s="21">
        <f t="shared" si="16"/>
        <v>3</v>
      </c>
      <c r="P97" s="21">
        <f t="shared" si="17"/>
        <v>7</v>
      </c>
      <c r="Q97" s="27" t="s">
        <v>37</v>
      </c>
      <c r="R97" s="12"/>
      <c r="S97" s="28"/>
      <c r="T97" s="12" t="s">
        <v>44</v>
      </c>
    </row>
    <row r="98" spans="1:20">
      <c r="A98" s="44" t="s">
        <v>182</v>
      </c>
      <c r="B98" s="48" t="s">
        <v>186</v>
      </c>
      <c r="C98" s="49"/>
      <c r="D98" s="49"/>
      <c r="E98" s="49"/>
      <c r="F98" s="49"/>
      <c r="G98" s="49"/>
      <c r="H98" s="49"/>
      <c r="I98" s="50"/>
      <c r="J98" s="12">
        <v>4</v>
      </c>
      <c r="K98" s="12">
        <v>2</v>
      </c>
      <c r="L98" s="12">
        <v>1</v>
      </c>
      <c r="M98" s="12">
        <v>1</v>
      </c>
      <c r="N98" s="20">
        <v>4</v>
      </c>
      <c r="O98" s="21">
        <f t="shared" si="16"/>
        <v>3</v>
      </c>
      <c r="P98" s="21">
        <f t="shared" si="17"/>
        <v>7</v>
      </c>
      <c r="Q98" s="27" t="s">
        <v>37</v>
      </c>
      <c r="R98" s="12"/>
      <c r="S98" s="28"/>
      <c r="T98" s="12" t="s">
        <v>44</v>
      </c>
    </row>
    <row r="99" spans="1:20">
      <c r="A99" s="44" t="s">
        <v>256</v>
      </c>
      <c r="B99" s="45" t="s">
        <v>206</v>
      </c>
      <c r="C99" s="46"/>
      <c r="D99" s="46"/>
      <c r="E99" s="46"/>
      <c r="F99" s="46"/>
      <c r="G99" s="46"/>
      <c r="H99" s="46"/>
      <c r="I99" s="47"/>
      <c r="J99" s="12">
        <v>4</v>
      </c>
      <c r="K99" s="12">
        <v>2</v>
      </c>
      <c r="L99" s="12">
        <v>1</v>
      </c>
      <c r="M99" s="12">
        <v>0</v>
      </c>
      <c r="N99" s="71">
        <v>3</v>
      </c>
      <c r="O99" s="21">
        <f t="shared" ref="O99:O100" si="18">P99-N99</f>
        <v>4</v>
      </c>
      <c r="P99" s="21">
        <f t="shared" ref="P99:P100" si="19">ROUND(PRODUCT(J99,25)/14,0)</f>
        <v>7</v>
      </c>
      <c r="Q99" s="27" t="s">
        <v>37</v>
      </c>
      <c r="R99" s="12"/>
      <c r="S99" s="28"/>
      <c r="T99" s="12" t="s">
        <v>43</v>
      </c>
    </row>
    <row r="100" spans="1:20">
      <c r="A100" s="44" t="s">
        <v>236</v>
      </c>
      <c r="B100" s="231" t="s">
        <v>124</v>
      </c>
      <c r="C100" s="232"/>
      <c r="D100" s="232"/>
      <c r="E100" s="232"/>
      <c r="F100" s="232"/>
      <c r="G100" s="232"/>
      <c r="H100" s="232"/>
      <c r="I100" s="233"/>
      <c r="J100" s="12">
        <v>4</v>
      </c>
      <c r="K100" s="12">
        <v>2</v>
      </c>
      <c r="L100" s="12">
        <v>1</v>
      </c>
      <c r="M100" s="12">
        <v>0</v>
      </c>
      <c r="N100" s="71">
        <v>3</v>
      </c>
      <c r="O100" s="21">
        <f t="shared" si="18"/>
        <v>4</v>
      </c>
      <c r="P100" s="21">
        <f t="shared" si="19"/>
        <v>7</v>
      </c>
      <c r="Q100" s="27"/>
      <c r="R100" s="12" t="s">
        <v>33</v>
      </c>
      <c r="S100" s="28"/>
      <c r="T100" s="12" t="s">
        <v>43</v>
      </c>
    </row>
    <row r="101" spans="1:20">
      <c r="A101" s="44" t="s">
        <v>264</v>
      </c>
      <c r="B101" s="231" t="s">
        <v>127</v>
      </c>
      <c r="C101" s="232"/>
      <c r="D101" s="232"/>
      <c r="E101" s="232"/>
      <c r="F101" s="232"/>
      <c r="G101" s="232"/>
      <c r="H101" s="232"/>
      <c r="I101" s="233"/>
      <c r="J101" s="12">
        <v>4</v>
      </c>
      <c r="K101" s="12">
        <v>1</v>
      </c>
      <c r="L101" s="12">
        <v>1</v>
      </c>
      <c r="M101" s="12">
        <v>0</v>
      </c>
      <c r="N101" s="20">
        <v>2</v>
      </c>
      <c r="O101" s="21">
        <f t="shared" si="16"/>
        <v>5</v>
      </c>
      <c r="P101" s="21">
        <f t="shared" si="17"/>
        <v>7</v>
      </c>
      <c r="Q101" s="27"/>
      <c r="R101" s="12" t="s">
        <v>33</v>
      </c>
      <c r="S101" s="28"/>
      <c r="T101" s="12" t="s">
        <v>44</v>
      </c>
    </row>
    <row r="102" spans="1:20">
      <c r="A102" s="24" t="s">
        <v>30</v>
      </c>
      <c r="B102" s="145"/>
      <c r="C102" s="146"/>
      <c r="D102" s="146"/>
      <c r="E102" s="146"/>
      <c r="F102" s="146"/>
      <c r="G102" s="146"/>
      <c r="H102" s="146"/>
      <c r="I102" s="147"/>
      <c r="J102" s="24">
        <f t="shared" ref="J102:P102" si="20">SUM(J95:J101)</f>
        <v>30</v>
      </c>
      <c r="K102" s="24">
        <f t="shared" si="20"/>
        <v>13</v>
      </c>
      <c r="L102" s="24">
        <f t="shared" si="20"/>
        <v>7</v>
      </c>
      <c r="M102" s="24">
        <f t="shared" si="20"/>
        <v>4</v>
      </c>
      <c r="N102" s="24">
        <f t="shared" si="20"/>
        <v>24</v>
      </c>
      <c r="O102" s="24">
        <f t="shared" si="20"/>
        <v>29</v>
      </c>
      <c r="P102" s="24">
        <f t="shared" si="20"/>
        <v>53</v>
      </c>
      <c r="Q102" s="24">
        <f>COUNTIF(Q95:Q101,"E")</f>
        <v>5</v>
      </c>
      <c r="R102" s="24">
        <f>COUNTIF(R95:R101,"C")</f>
        <v>2</v>
      </c>
      <c r="S102" s="24">
        <f>COUNTIF(S95:S101,"VP")</f>
        <v>0</v>
      </c>
      <c r="T102" s="25"/>
    </row>
    <row r="103" spans="1:20" ht="21.75" customHeight="1"/>
    <row r="104" spans="1:20" ht="19.5" customHeight="1">
      <c r="A104" s="112" t="s">
        <v>53</v>
      </c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4"/>
    </row>
    <row r="105" spans="1:20" ht="25.5" customHeight="1">
      <c r="A105" s="134" t="s">
        <v>32</v>
      </c>
      <c r="B105" s="136" t="s">
        <v>31</v>
      </c>
      <c r="C105" s="137"/>
      <c r="D105" s="137"/>
      <c r="E105" s="137"/>
      <c r="F105" s="137"/>
      <c r="G105" s="137"/>
      <c r="H105" s="137"/>
      <c r="I105" s="138"/>
      <c r="J105" s="127" t="s">
        <v>46</v>
      </c>
      <c r="K105" s="176" t="s">
        <v>29</v>
      </c>
      <c r="L105" s="177"/>
      <c r="M105" s="178"/>
      <c r="N105" s="176" t="s">
        <v>47</v>
      </c>
      <c r="O105" s="177"/>
      <c r="P105" s="178"/>
      <c r="Q105" s="176" t="s">
        <v>28</v>
      </c>
      <c r="R105" s="177"/>
      <c r="S105" s="178"/>
      <c r="T105" s="127" t="s">
        <v>27</v>
      </c>
    </row>
    <row r="106" spans="1:20">
      <c r="A106" s="135"/>
      <c r="B106" s="139"/>
      <c r="C106" s="140"/>
      <c r="D106" s="140"/>
      <c r="E106" s="140"/>
      <c r="F106" s="140"/>
      <c r="G106" s="140"/>
      <c r="H106" s="140"/>
      <c r="I106" s="141"/>
      <c r="J106" s="128"/>
      <c r="K106" s="4" t="s">
        <v>33</v>
      </c>
      <c r="L106" s="4" t="s">
        <v>34</v>
      </c>
      <c r="M106" s="4" t="s">
        <v>35</v>
      </c>
      <c r="N106" s="4" t="s">
        <v>39</v>
      </c>
      <c r="O106" s="4" t="s">
        <v>10</v>
      </c>
      <c r="P106" s="4" t="s">
        <v>36</v>
      </c>
      <c r="Q106" s="4" t="s">
        <v>37</v>
      </c>
      <c r="R106" s="4" t="s">
        <v>33</v>
      </c>
      <c r="S106" s="4" t="s">
        <v>38</v>
      </c>
      <c r="T106" s="128"/>
    </row>
    <row r="107" spans="1:20">
      <c r="A107" s="44" t="s">
        <v>187</v>
      </c>
      <c r="B107" s="45" t="s">
        <v>191</v>
      </c>
      <c r="C107" s="46"/>
      <c r="D107" s="46"/>
      <c r="E107" s="46"/>
      <c r="F107" s="46"/>
      <c r="G107" s="46"/>
      <c r="H107" s="46"/>
      <c r="I107" s="47"/>
      <c r="J107" s="12">
        <v>5</v>
      </c>
      <c r="K107" s="12">
        <v>2</v>
      </c>
      <c r="L107" s="12">
        <v>1</v>
      </c>
      <c r="M107" s="12">
        <v>1</v>
      </c>
      <c r="N107" s="68">
        <v>4</v>
      </c>
      <c r="O107" s="21">
        <f>P107-N107</f>
        <v>6</v>
      </c>
      <c r="P107" s="21">
        <f>ROUND(PRODUCT(J107,25)/12,0)</f>
        <v>10</v>
      </c>
      <c r="Q107" s="27" t="s">
        <v>37</v>
      </c>
      <c r="R107" s="12"/>
      <c r="S107" s="28"/>
      <c r="T107" s="12" t="s">
        <v>44</v>
      </c>
    </row>
    <row r="108" spans="1:20">
      <c r="A108" s="44" t="s">
        <v>188</v>
      </c>
      <c r="B108" s="45" t="s">
        <v>192</v>
      </c>
      <c r="C108" s="46"/>
      <c r="D108" s="46"/>
      <c r="E108" s="46"/>
      <c r="F108" s="46"/>
      <c r="G108" s="46"/>
      <c r="H108" s="46"/>
      <c r="I108" s="47"/>
      <c r="J108" s="12">
        <v>5</v>
      </c>
      <c r="K108" s="12">
        <v>2</v>
      </c>
      <c r="L108" s="12">
        <v>1</v>
      </c>
      <c r="M108" s="12">
        <v>1</v>
      </c>
      <c r="N108" s="68">
        <v>4</v>
      </c>
      <c r="O108" s="21">
        <f t="shared" ref="O108:O113" si="21">P108-N108</f>
        <v>6</v>
      </c>
      <c r="P108" s="21">
        <f t="shared" ref="P108:P113" si="22">ROUND(PRODUCT(J108,25)/12,0)</f>
        <v>10</v>
      </c>
      <c r="Q108" s="27" t="s">
        <v>37</v>
      </c>
      <c r="R108" s="12"/>
      <c r="S108" s="28"/>
      <c r="T108" s="12" t="s">
        <v>44</v>
      </c>
    </row>
    <row r="109" spans="1:20">
      <c r="A109" s="44" t="s">
        <v>189</v>
      </c>
      <c r="B109" s="45" t="s">
        <v>193</v>
      </c>
      <c r="C109" s="46"/>
      <c r="D109" s="46"/>
      <c r="E109" s="46"/>
      <c r="F109" s="46"/>
      <c r="G109" s="46"/>
      <c r="H109" s="46"/>
      <c r="I109" s="47"/>
      <c r="J109" s="12">
        <v>5</v>
      </c>
      <c r="K109" s="12">
        <v>2</v>
      </c>
      <c r="L109" s="12">
        <v>1</v>
      </c>
      <c r="M109" s="12">
        <v>1</v>
      </c>
      <c r="N109" s="68">
        <v>4</v>
      </c>
      <c r="O109" s="21">
        <f t="shared" si="21"/>
        <v>6</v>
      </c>
      <c r="P109" s="21">
        <f t="shared" si="22"/>
        <v>10</v>
      </c>
      <c r="Q109" s="27" t="s">
        <v>37</v>
      </c>
      <c r="R109" s="12"/>
      <c r="S109" s="28"/>
      <c r="T109" s="12" t="s">
        <v>44</v>
      </c>
    </row>
    <row r="110" spans="1:20" ht="25.5" customHeight="1">
      <c r="A110" s="44" t="s">
        <v>190</v>
      </c>
      <c r="B110" s="45" t="s">
        <v>242</v>
      </c>
      <c r="C110" s="46"/>
      <c r="D110" s="46"/>
      <c r="E110" s="46"/>
      <c r="F110" s="46"/>
      <c r="G110" s="46"/>
      <c r="H110" s="46"/>
      <c r="I110" s="47"/>
      <c r="J110" s="12">
        <v>5</v>
      </c>
      <c r="K110" s="12">
        <v>2</v>
      </c>
      <c r="L110" s="12">
        <v>1</v>
      </c>
      <c r="M110" s="12">
        <v>1</v>
      </c>
      <c r="N110" s="68">
        <v>4</v>
      </c>
      <c r="O110" s="21">
        <f t="shared" si="21"/>
        <v>6</v>
      </c>
      <c r="P110" s="21">
        <f t="shared" si="22"/>
        <v>10</v>
      </c>
      <c r="Q110" s="27" t="s">
        <v>37</v>
      </c>
      <c r="R110" s="12"/>
      <c r="S110" s="28"/>
      <c r="T110" s="12" t="s">
        <v>43</v>
      </c>
    </row>
    <row r="111" spans="1:20">
      <c r="A111" s="64" t="s">
        <v>237</v>
      </c>
      <c r="B111" s="45" t="s">
        <v>257</v>
      </c>
      <c r="C111" s="75"/>
      <c r="D111" s="75"/>
      <c r="E111" s="75"/>
      <c r="F111" s="75"/>
      <c r="G111" s="75"/>
      <c r="H111" s="75"/>
      <c r="I111" s="76"/>
      <c r="J111" s="12">
        <v>3</v>
      </c>
      <c r="K111" s="12">
        <v>2</v>
      </c>
      <c r="L111" s="12">
        <v>1</v>
      </c>
      <c r="M111" s="12">
        <v>0</v>
      </c>
      <c r="N111" s="71">
        <v>3</v>
      </c>
      <c r="O111" s="21">
        <f t="shared" ref="O111" si="23">P111-N111</f>
        <v>3</v>
      </c>
      <c r="P111" s="21">
        <f t="shared" ref="P111" si="24">ROUND(PRODUCT(J111,25)/12,0)</f>
        <v>6</v>
      </c>
      <c r="Q111" s="27"/>
      <c r="R111" s="12" t="s">
        <v>33</v>
      </c>
      <c r="S111" s="28"/>
      <c r="T111" s="12" t="s">
        <v>43</v>
      </c>
    </row>
    <row r="112" spans="1:20">
      <c r="A112" s="44" t="s">
        <v>259</v>
      </c>
      <c r="B112" s="45" t="s">
        <v>258</v>
      </c>
      <c r="C112" s="46"/>
      <c r="D112" s="46"/>
      <c r="E112" s="46"/>
      <c r="F112" s="46"/>
      <c r="G112" s="46"/>
      <c r="H112" s="46"/>
      <c r="I112" s="47"/>
      <c r="J112" s="12">
        <v>4</v>
      </c>
      <c r="K112" s="12">
        <v>1</v>
      </c>
      <c r="L112" s="12">
        <v>1</v>
      </c>
      <c r="M112" s="12">
        <v>0</v>
      </c>
      <c r="N112" s="20">
        <v>2</v>
      </c>
      <c r="O112" s="21">
        <f t="shared" si="21"/>
        <v>6</v>
      </c>
      <c r="P112" s="21">
        <f t="shared" si="22"/>
        <v>8</v>
      </c>
      <c r="Q112" s="27"/>
      <c r="R112" s="12" t="s">
        <v>33</v>
      </c>
      <c r="S112" s="28"/>
      <c r="T112" s="12" t="s">
        <v>44</v>
      </c>
    </row>
    <row r="113" spans="1:20" ht="12.75" customHeight="1">
      <c r="A113" s="44" t="s">
        <v>126</v>
      </c>
      <c r="B113" s="45" t="s">
        <v>128</v>
      </c>
      <c r="C113" s="46"/>
      <c r="D113" s="46"/>
      <c r="E113" s="46"/>
      <c r="F113" s="46"/>
      <c r="G113" s="46"/>
      <c r="H113" s="46"/>
      <c r="I113" s="47"/>
      <c r="J113" s="12">
        <v>3</v>
      </c>
      <c r="K113" s="229" t="s">
        <v>129</v>
      </c>
      <c r="L113" s="227"/>
      <c r="M113" s="228"/>
      <c r="N113" s="20">
        <v>1</v>
      </c>
      <c r="O113" s="21">
        <f t="shared" si="21"/>
        <v>5</v>
      </c>
      <c r="P113" s="21">
        <f t="shared" si="22"/>
        <v>6</v>
      </c>
      <c r="Q113" s="27"/>
      <c r="R113" s="12" t="s">
        <v>33</v>
      </c>
      <c r="S113" s="28"/>
      <c r="T113" s="12" t="s">
        <v>44</v>
      </c>
    </row>
    <row r="114" spans="1:20">
      <c r="A114" s="24" t="s">
        <v>30</v>
      </c>
      <c r="B114" s="145"/>
      <c r="C114" s="146"/>
      <c r="D114" s="146"/>
      <c r="E114" s="146"/>
      <c r="F114" s="146"/>
      <c r="G114" s="146"/>
      <c r="H114" s="146"/>
      <c r="I114" s="147"/>
      <c r="J114" s="24">
        <f t="shared" ref="J114:P114" si="25">SUM(J107:J113)</f>
        <v>30</v>
      </c>
      <c r="K114" s="24">
        <f t="shared" si="25"/>
        <v>11</v>
      </c>
      <c r="L114" s="24">
        <f t="shared" si="25"/>
        <v>6</v>
      </c>
      <c r="M114" s="24">
        <f t="shared" si="25"/>
        <v>4</v>
      </c>
      <c r="N114" s="24">
        <f t="shared" si="25"/>
        <v>22</v>
      </c>
      <c r="O114" s="24">
        <f t="shared" si="25"/>
        <v>38</v>
      </c>
      <c r="P114" s="24">
        <f t="shared" si="25"/>
        <v>60</v>
      </c>
      <c r="Q114" s="24">
        <f>COUNTIF(Q107:Q113,"E")</f>
        <v>4</v>
      </c>
      <c r="R114" s="24">
        <f>COUNTIF(R107:R113,"C")</f>
        <v>3</v>
      </c>
      <c r="S114" s="24">
        <f>COUNTIF(S107:S113,"VP")</f>
        <v>0</v>
      </c>
      <c r="T114" s="25"/>
    </row>
    <row r="116" spans="1:20" ht="12.75" customHeight="1">
      <c r="B116" s="2"/>
      <c r="C116" s="2"/>
      <c r="D116" s="2"/>
      <c r="E116" s="2"/>
      <c r="F116" s="2"/>
      <c r="G116" s="2"/>
      <c r="M116" s="9"/>
      <c r="N116" s="9"/>
      <c r="O116" s="9"/>
      <c r="P116" s="9"/>
      <c r="Q116" s="9"/>
      <c r="R116" s="9"/>
      <c r="S116" s="9"/>
    </row>
    <row r="117" spans="1:20">
      <c r="B117" s="9"/>
      <c r="C117" s="9"/>
      <c r="D117" s="9"/>
      <c r="E117" s="9"/>
      <c r="F117" s="9"/>
      <c r="G117" s="9"/>
      <c r="M117" s="9"/>
      <c r="N117" s="9"/>
      <c r="O117" s="9"/>
      <c r="P117" s="9"/>
      <c r="Q117" s="9"/>
      <c r="R117" s="9"/>
      <c r="S117" s="9"/>
    </row>
    <row r="119" spans="1:20" ht="19.5" customHeight="1">
      <c r="A119" s="170" t="s">
        <v>265</v>
      </c>
      <c r="B119" s="170"/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</row>
    <row r="120" spans="1:20" ht="27.75" customHeight="1">
      <c r="A120" s="134" t="s">
        <v>32</v>
      </c>
      <c r="B120" s="136" t="s">
        <v>31</v>
      </c>
      <c r="C120" s="137"/>
      <c r="D120" s="137"/>
      <c r="E120" s="137"/>
      <c r="F120" s="137"/>
      <c r="G120" s="137"/>
      <c r="H120" s="137"/>
      <c r="I120" s="138"/>
      <c r="J120" s="127" t="s">
        <v>46</v>
      </c>
      <c r="K120" s="129" t="s">
        <v>29</v>
      </c>
      <c r="L120" s="129"/>
      <c r="M120" s="129"/>
      <c r="N120" s="129" t="s">
        <v>47</v>
      </c>
      <c r="O120" s="133"/>
      <c r="P120" s="133"/>
      <c r="Q120" s="129" t="s">
        <v>28</v>
      </c>
      <c r="R120" s="129"/>
      <c r="S120" s="129"/>
      <c r="T120" s="129" t="s">
        <v>27</v>
      </c>
    </row>
    <row r="121" spans="1:20" ht="12.75" customHeight="1">
      <c r="A121" s="135"/>
      <c r="B121" s="139"/>
      <c r="C121" s="140"/>
      <c r="D121" s="140"/>
      <c r="E121" s="140"/>
      <c r="F121" s="140"/>
      <c r="G121" s="140"/>
      <c r="H121" s="140"/>
      <c r="I121" s="141"/>
      <c r="J121" s="128"/>
      <c r="K121" s="4" t="s">
        <v>33</v>
      </c>
      <c r="L121" s="4" t="s">
        <v>34</v>
      </c>
      <c r="M121" s="4" t="s">
        <v>35</v>
      </c>
      <c r="N121" s="4" t="s">
        <v>39</v>
      </c>
      <c r="O121" s="4" t="s">
        <v>10</v>
      </c>
      <c r="P121" s="4" t="s">
        <v>36</v>
      </c>
      <c r="Q121" s="4" t="s">
        <v>37</v>
      </c>
      <c r="R121" s="4" t="s">
        <v>33</v>
      </c>
      <c r="S121" s="4" t="s">
        <v>38</v>
      </c>
      <c r="T121" s="129"/>
    </row>
    <row r="122" spans="1:20">
      <c r="A122" s="234" t="s">
        <v>243</v>
      </c>
      <c r="B122" s="235"/>
      <c r="C122" s="235"/>
      <c r="D122" s="235"/>
      <c r="E122" s="235"/>
      <c r="F122" s="235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  <c r="R122" s="235"/>
      <c r="S122" s="235"/>
      <c r="T122" s="236"/>
    </row>
    <row r="123" spans="1:20">
      <c r="A123" s="43" t="s">
        <v>130</v>
      </c>
      <c r="B123" s="51" t="s">
        <v>136</v>
      </c>
      <c r="C123" s="52"/>
      <c r="D123" s="52"/>
      <c r="E123" s="52"/>
      <c r="F123" s="52"/>
      <c r="G123" s="52"/>
      <c r="H123" s="52"/>
      <c r="I123" s="53"/>
      <c r="J123" s="29">
        <v>3</v>
      </c>
      <c r="K123" s="29">
        <v>2</v>
      </c>
      <c r="L123" s="29">
        <v>1</v>
      </c>
      <c r="M123" s="29">
        <v>0</v>
      </c>
      <c r="N123" s="21">
        <v>3</v>
      </c>
      <c r="O123" s="21">
        <f>P123-N123</f>
        <v>2</v>
      </c>
      <c r="P123" s="21">
        <f>ROUND(PRODUCT(J123,25)/14,0)</f>
        <v>5</v>
      </c>
      <c r="Q123" s="29"/>
      <c r="R123" s="29" t="s">
        <v>33</v>
      </c>
      <c r="S123" s="30"/>
      <c r="T123" s="12" t="s">
        <v>43</v>
      </c>
    </row>
    <row r="124" spans="1:20">
      <c r="A124" s="43" t="s">
        <v>131</v>
      </c>
      <c r="B124" s="39" t="s">
        <v>137</v>
      </c>
      <c r="C124" s="40"/>
      <c r="D124" s="40"/>
      <c r="E124" s="40"/>
      <c r="F124" s="40"/>
      <c r="G124" s="40"/>
      <c r="H124" s="40"/>
      <c r="I124" s="41"/>
      <c r="J124" s="29">
        <v>3</v>
      </c>
      <c r="K124" s="29">
        <v>2</v>
      </c>
      <c r="L124" s="29">
        <v>1</v>
      </c>
      <c r="M124" s="29">
        <v>0</v>
      </c>
      <c r="N124" s="21">
        <v>3</v>
      </c>
      <c r="O124" s="21">
        <f>P124-N124</f>
        <v>2</v>
      </c>
      <c r="P124" s="21">
        <f>ROUND(PRODUCT(J124,25)/14,0)</f>
        <v>5</v>
      </c>
      <c r="Q124" s="29"/>
      <c r="R124" s="29" t="s">
        <v>33</v>
      </c>
      <c r="S124" s="30"/>
      <c r="T124" s="12" t="s">
        <v>43</v>
      </c>
    </row>
    <row r="125" spans="1:20">
      <c r="A125" s="43" t="s">
        <v>132</v>
      </c>
      <c r="B125" s="39" t="s">
        <v>138</v>
      </c>
      <c r="C125" s="40"/>
      <c r="D125" s="40"/>
      <c r="E125" s="40"/>
      <c r="F125" s="40"/>
      <c r="G125" s="40"/>
      <c r="H125" s="40"/>
      <c r="I125" s="41"/>
      <c r="J125" s="29">
        <v>3</v>
      </c>
      <c r="K125" s="29">
        <v>2</v>
      </c>
      <c r="L125" s="29">
        <v>1</v>
      </c>
      <c r="M125" s="29">
        <v>0</v>
      </c>
      <c r="N125" s="21">
        <v>3</v>
      </c>
      <c r="O125" s="21">
        <f t="shared" ref="O125:O128" si="26">P125-N125</f>
        <v>2</v>
      </c>
      <c r="P125" s="21">
        <f t="shared" ref="P125:P128" si="27">ROUND(PRODUCT(J125,25)/14,0)</f>
        <v>5</v>
      </c>
      <c r="Q125" s="29"/>
      <c r="R125" s="29" t="s">
        <v>33</v>
      </c>
      <c r="S125" s="30"/>
      <c r="T125" s="12" t="s">
        <v>43</v>
      </c>
    </row>
    <row r="126" spans="1:20">
      <c r="A126" s="43" t="s">
        <v>133</v>
      </c>
      <c r="B126" s="39" t="s">
        <v>139</v>
      </c>
      <c r="C126" s="40"/>
      <c r="D126" s="40"/>
      <c r="E126" s="40"/>
      <c r="F126" s="40"/>
      <c r="G126" s="40"/>
      <c r="H126" s="40"/>
      <c r="I126" s="41"/>
      <c r="J126" s="29">
        <v>3</v>
      </c>
      <c r="K126" s="29">
        <v>2</v>
      </c>
      <c r="L126" s="29">
        <v>1</v>
      </c>
      <c r="M126" s="29">
        <v>0</v>
      </c>
      <c r="N126" s="21">
        <v>3</v>
      </c>
      <c r="O126" s="21">
        <f t="shared" si="26"/>
        <v>2</v>
      </c>
      <c r="P126" s="21">
        <f t="shared" si="27"/>
        <v>5</v>
      </c>
      <c r="Q126" s="29"/>
      <c r="R126" s="29" t="s">
        <v>33</v>
      </c>
      <c r="S126" s="30"/>
      <c r="T126" s="12" t="s">
        <v>43</v>
      </c>
    </row>
    <row r="127" spans="1:20">
      <c r="A127" s="60" t="s">
        <v>163</v>
      </c>
      <c r="B127" s="57" t="s">
        <v>164</v>
      </c>
      <c r="C127" s="58"/>
      <c r="D127" s="58"/>
      <c r="E127" s="58"/>
      <c r="F127" s="58"/>
      <c r="G127" s="58"/>
      <c r="H127" s="58"/>
      <c r="I127" s="59"/>
      <c r="J127" s="29">
        <v>3</v>
      </c>
      <c r="K127" s="29">
        <v>2</v>
      </c>
      <c r="L127" s="29">
        <v>1</v>
      </c>
      <c r="M127" s="29">
        <v>0</v>
      </c>
      <c r="N127" s="21">
        <v>3</v>
      </c>
      <c r="O127" s="21">
        <f t="shared" ref="O127" si="28">P127-N127</f>
        <v>2</v>
      </c>
      <c r="P127" s="21">
        <f t="shared" ref="P127" si="29">ROUND(PRODUCT(J127,25)/14,0)</f>
        <v>5</v>
      </c>
      <c r="Q127" s="29"/>
      <c r="R127" s="29" t="s">
        <v>33</v>
      </c>
      <c r="S127" s="30"/>
      <c r="T127" s="12" t="s">
        <v>43</v>
      </c>
    </row>
    <row r="128" spans="1:20">
      <c r="A128" s="43" t="s">
        <v>134</v>
      </c>
      <c r="B128" s="51" t="s">
        <v>140</v>
      </c>
      <c r="C128" s="52"/>
      <c r="D128" s="52"/>
      <c r="E128" s="52"/>
      <c r="F128" s="52"/>
      <c r="G128" s="52"/>
      <c r="H128" s="52"/>
      <c r="I128" s="53"/>
      <c r="J128" s="29">
        <v>3</v>
      </c>
      <c r="K128" s="29">
        <v>2</v>
      </c>
      <c r="L128" s="29">
        <v>1</v>
      </c>
      <c r="M128" s="29">
        <v>0</v>
      </c>
      <c r="N128" s="21">
        <v>3</v>
      </c>
      <c r="O128" s="21">
        <f t="shared" si="26"/>
        <v>2</v>
      </c>
      <c r="P128" s="21">
        <f t="shared" si="27"/>
        <v>5</v>
      </c>
      <c r="Q128" s="29"/>
      <c r="R128" s="29" t="s">
        <v>33</v>
      </c>
      <c r="S128" s="30"/>
      <c r="T128" s="12" t="s">
        <v>43</v>
      </c>
    </row>
    <row r="129" spans="1:20">
      <c r="A129" s="43" t="s">
        <v>135</v>
      </c>
      <c r="B129" s="51" t="s">
        <v>141</v>
      </c>
      <c r="C129" s="52"/>
      <c r="D129" s="52"/>
      <c r="E129" s="52"/>
      <c r="F129" s="52"/>
      <c r="G129" s="52"/>
      <c r="H129" s="52"/>
      <c r="I129" s="53"/>
      <c r="J129" s="29">
        <v>3</v>
      </c>
      <c r="K129" s="29">
        <v>2</v>
      </c>
      <c r="L129" s="29">
        <v>1</v>
      </c>
      <c r="M129" s="29">
        <v>0</v>
      </c>
      <c r="N129" s="21">
        <v>3</v>
      </c>
      <c r="O129" s="21">
        <f>P129-N129</f>
        <v>2</v>
      </c>
      <c r="P129" s="21">
        <f>ROUND(PRODUCT(J129,25)/14,0)</f>
        <v>5</v>
      </c>
      <c r="Q129" s="29"/>
      <c r="R129" s="29" t="s">
        <v>33</v>
      </c>
      <c r="S129" s="30"/>
      <c r="T129" s="12" t="s">
        <v>43</v>
      </c>
    </row>
    <row r="130" spans="1:20">
      <c r="A130" s="85" t="s">
        <v>244</v>
      </c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9"/>
    </row>
    <row r="131" spans="1:20">
      <c r="A131" s="43" t="s">
        <v>142</v>
      </c>
      <c r="B131" s="51" t="s">
        <v>148</v>
      </c>
      <c r="C131" s="52"/>
      <c r="D131" s="52"/>
      <c r="E131" s="52"/>
      <c r="F131" s="52"/>
      <c r="G131" s="52"/>
      <c r="H131" s="52"/>
      <c r="I131" s="53"/>
      <c r="J131" s="29">
        <v>3</v>
      </c>
      <c r="K131" s="29">
        <v>2</v>
      </c>
      <c r="L131" s="29">
        <v>1</v>
      </c>
      <c r="M131" s="29">
        <v>0</v>
      </c>
      <c r="N131" s="21">
        <v>3</v>
      </c>
      <c r="O131" s="21">
        <f t="shared" ref="O131:O142" si="30">P131-N131</f>
        <v>2</v>
      </c>
      <c r="P131" s="21">
        <f t="shared" ref="P131:P136" si="31">ROUND(PRODUCT(J131,25)/14,0)</f>
        <v>5</v>
      </c>
      <c r="Q131" s="29"/>
      <c r="R131" s="29" t="s">
        <v>33</v>
      </c>
      <c r="S131" s="30"/>
      <c r="T131" s="12" t="s">
        <v>42</v>
      </c>
    </row>
    <row r="132" spans="1:20">
      <c r="A132" s="43" t="s">
        <v>143</v>
      </c>
      <c r="B132" s="39" t="s">
        <v>149</v>
      </c>
      <c r="C132" s="40"/>
      <c r="D132" s="40"/>
      <c r="E132" s="40"/>
      <c r="F132" s="40"/>
      <c r="G132" s="40"/>
      <c r="H132" s="40"/>
      <c r="I132" s="41"/>
      <c r="J132" s="29">
        <v>3</v>
      </c>
      <c r="K132" s="29">
        <v>2</v>
      </c>
      <c r="L132" s="29">
        <v>1</v>
      </c>
      <c r="M132" s="29">
        <v>0</v>
      </c>
      <c r="N132" s="21">
        <v>3</v>
      </c>
      <c r="O132" s="21">
        <f t="shared" ref="O132:O134" si="32">P132-N132</f>
        <v>2</v>
      </c>
      <c r="P132" s="21">
        <f t="shared" ref="P132:P134" si="33">ROUND(PRODUCT(J132,25)/14,0)</f>
        <v>5</v>
      </c>
      <c r="Q132" s="29"/>
      <c r="R132" s="29" t="s">
        <v>33</v>
      </c>
      <c r="S132" s="30"/>
      <c r="T132" s="12" t="s">
        <v>42</v>
      </c>
    </row>
    <row r="133" spans="1:20">
      <c r="A133" s="43" t="s">
        <v>144</v>
      </c>
      <c r="B133" s="39" t="s">
        <v>150</v>
      </c>
      <c r="C133" s="40"/>
      <c r="D133" s="40"/>
      <c r="E133" s="40"/>
      <c r="F133" s="40"/>
      <c r="G133" s="40"/>
      <c r="H133" s="40"/>
      <c r="I133" s="41"/>
      <c r="J133" s="29">
        <v>3</v>
      </c>
      <c r="K133" s="29">
        <v>2</v>
      </c>
      <c r="L133" s="29">
        <v>1</v>
      </c>
      <c r="M133" s="29">
        <v>0</v>
      </c>
      <c r="N133" s="21">
        <v>3</v>
      </c>
      <c r="O133" s="21">
        <f t="shared" si="32"/>
        <v>2</v>
      </c>
      <c r="P133" s="21">
        <f t="shared" si="33"/>
        <v>5</v>
      </c>
      <c r="Q133" s="29"/>
      <c r="R133" s="29" t="s">
        <v>33</v>
      </c>
      <c r="S133" s="30"/>
      <c r="T133" s="12" t="s">
        <v>42</v>
      </c>
    </row>
    <row r="134" spans="1:20">
      <c r="A134" s="43" t="s">
        <v>145</v>
      </c>
      <c r="B134" s="39" t="s">
        <v>151</v>
      </c>
      <c r="C134" s="40"/>
      <c r="D134" s="40"/>
      <c r="E134" s="40"/>
      <c r="F134" s="40"/>
      <c r="G134" s="40"/>
      <c r="H134" s="40"/>
      <c r="I134" s="41"/>
      <c r="J134" s="29">
        <v>3</v>
      </c>
      <c r="K134" s="29">
        <v>2</v>
      </c>
      <c r="L134" s="29">
        <v>1</v>
      </c>
      <c r="M134" s="29">
        <v>0</v>
      </c>
      <c r="N134" s="21">
        <v>3</v>
      </c>
      <c r="O134" s="21">
        <f t="shared" si="32"/>
        <v>2</v>
      </c>
      <c r="P134" s="21">
        <f t="shared" si="33"/>
        <v>5</v>
      </c>
      <c r="Q134" s="29"/>
      <c r="R134" s="29" t="s">
        <v>33</v>
      </c>
      <c r="S134" s="30"/>
      <c r="T134" s="12" t="s">
        <v>42</v>
      </c>
    </row>
    <row r="135" spans="1:20">
      <c r="A135" s="43" t="s">
        <v>146</v>
      </c>
      <c r="B135" s="51" t="s">
        <v>152</v>
      </c>
      <c r="C135" s="52"/>
      <c r="D135" s="52"/>
      <c r="E135" s="52"/>
      <c r="F135" s="52"/>
      <c r="G135" s="52"/>
      <c r="H135" s="52"/>
      <c r="I135" s="53"/>
      <c r="J135" s="29">
        <v>3</v>
      </c>
      <c r="K135" s="29">
        <v>2</v>
      </c>
      <c r="L135" s="29">
        <v>1</v>
      </c>
      <c r="M135" s="29">
        <v>0</v>
      </c>
      <c r="N135" s="21">
        <v>3</v>
      </c>
      <c r="O135" s="21">
        <f>P135-N135</f>
        <v>2</v>
      </c>
      <c r="P135" s="21">
        <f>ROUND(PRODUCT(J135,25)/14,0)</f>
        <v>5</v>
      </c>
      <c r="Q135" s="29"/>
      <c r="R135" s="29" t="s">
        <v>33</v>
      </c>
      <c r="S135" s="30"/>
      <c r="T135" s="12" t="s">
        <v>42</v>
      </c>
    </row>
    <row r="136" spans="1:20">
      <c r="A136" s="43" t="s">
        <v>147</v>
      </c>
      <c r="B136" s="51" t="s">
        <v>153</v>
      </c>
      <c r="C136" s="52"/>
      <c r="D136" s="52"/>
      <c r="E136" s="52"/>
      <c r="F136" s="52"/>
      <c r="G136" s="52"/>
      <c r="H136" s="52"/>
      <c r="I136" s="53"/>
      <c r="J136" s="29">
        <v>3</v>
      </c>
      <c r="K136" s="29">
        <v>2</v>
      </c>
      <c r="L136" s="29">
        <v>1</v>
      </c>
      <c r="M136" s="29">
        <v>0</v>
      </c>
      <c r="N136" s="21">
        <v>3</v>
      </c>
      <c r="O136" s="21">
        <f t="shared" si="30"/>
        <v>2</v>
      </c>
      <c r="P136" s="21">
        <f t="shared" si="31"/>
        <v>5</v>
      </c>
      <c r="Q136" s="29"/>
      <c r="R136" s="29" t="s">
        <v>33</v>
      </c>
      <c r="S136" s="30"/>
      <c r="T136" s="12" t="s">
        <v>42</v>
      </c>
    </row>
    <row r="137" spans="1:20">
      <c r="A137" s="85" t="s">
        <v>245</v>
      </c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9"/>
    </row>
    <row r="138" spans="1:20">
      <c r="A138" s="43" t="s">
        <v>116</v>
      </c>
      <c r="B138" s="51" t="s">
        <v>194</v>
      </c>
      <c r="C138" s="52"/>
      <c r="D138" s="52"/>
      <c r="E138" s="52"/>
      <c r="F138" s="52"/>
      <c r="G138" s="52"/>
      <c r="H138" s="52"/>
      <c r="I138" s="53"/>
      <c r="J138" s="29">
        <v>3</v>
      </c>
      <c r="K138" s="29">
        <v>2</v>
      </c>
      <c r="L138" s="29">
        <v>1</v>
      </c>
      <c r="M138" s="29">
        <v>0</v>
      </c>
      <c r="N138" s="21">
        <v>3</v>
      </c>
      <c r="O138" s="21">
        <f t="shared" si="30"/>
        <v>2</v>
      </c>
      <c r="P138" s="21">
        <v>5</v>
      </c>
      <c r="Q138" s="29"/>
      <c r="R138" s="29" t="s">
        <v>33</v>
      </c>
      <c r="S138" s="30"/>
      <c r="T138" s="12" t="s">
        <v>43</v>
      </c>
    </row>
    <row r="139" spans="1:20">
      <c r="A139" s="43" t="s">
        <v>117</v>
      </c>
      <c r="B139" s="63" t="s">
        <v>118</v>
      </c>
      <c r="C139" s="40"/>
      <c r="D139" s="40"/>
      <c r="E139" s="40"/>
      <c r="F139" s="40"/>
      <c r="G139" s="40"/>
      <c r="H139" s="40"/>
      <c r="I139" s="41"/>
      <c r="J139" s="29">
        <v>3</v>
      </c>
      <c r="K139" s="29">
        <v>2</v>
      </c>
      <c r="L139" s="29">
        <v>1</v>
      </c>
      <c r="M139" s="29">
        <v>0</v>
      </c>
      <c r="N139" s="21">
        <v>3</v>
      </c>
      <c r="O139" s="21">
        <f t="shared" ref="O139:O140" si="34">P139-N139</f>
        <v>2</v>
      </c>
      <c r="P139" s="21">
        <v>5</v>
      </c>
      <c r="Q139" s="29"/>
      <c r="R139" s="29" t="s">
        <v>33</v>
      </c>
      <c r="S139" s="30"/>
      <c r="T139" s="12" t="s">
        <v>43</v>
      </c>
    </row>
    <row r="140" spans="1:20">
      <c r="A140" s="43" t="s">
        <v>154</v>
      </c>
      <c r="B140" s="63" t="s">
        <v>156</v>
      </c>
      <c r="C140" s="40"/>
      <c r="D140" s="40"/>
      <c r="E140" s="40"/>
      <c r="F140" s="40"/>
      <c r="G140" s="40"/>
      <c r="H140" s="40"/>
      <c r="I140" s="41"/>
      <c r="J140" s="29">
        <v>3</v>
      </c>
      <c r="K140" s="29">
        <v>2</v>
      </c>
      <c r="L140" s="29">
        <v>1</v>
      </c>
      <c r="M140" s="29">
        <v>0</v>
      </c>
      <c r="N140" s="21">
        <v>3</v>
      </c>
      <c r="O140" s="21">
        <f t="shared" si="34"/>
        <v>2</v>
      </c>
      <c r="P140" s="21">
        <v>5</v>
      </c>
      <c r="Q140" s="29"/>
      <c r="R140" s="29" t="s">
        <v>33</v>
      </c>
      <c r="S140" s="30"/>
      <c r="T140" s="12" t="s">
        <v>43</v>
      </c>
    </row>
    <row r="141" spans="1:20">
      <c r="A141" s="43" t="s">
        <v>195</v>
      </c>
      <c r="B141" s="51" t="s">
        <v>196</v>
      </c>
      <c r="C141" s="52"/>
      <c r="D141" s="52"/>
      <c r="E141" s="52"/>
      <c r="F141" s="52"/>
      <c r="G141" s="52"/>
      <c r="H141" s="52"/>
      <c r="I141" s="53"/>
      <c r="J141" s="29">
        <v>3</v>
      </c>
      <c r="K141" s="29">
        <v>2</v>
      </c>
      <c r="L141" s="29">
        <v>1</v>
      </c>
      <c r="M141" s="29">
        <v>0</v>
      </c>
      <c r="N141" s="21">
        <v>3</v>
      </c>
      <c r="O141" s="21">
        <f t="shared" si="30"/>
        <v>2</v>
      </c>
      <c r="P141" s="21">
        <v>5</v>
      </c>
      <c r="Q141" s="29"/>
      <c r="R141" s="29" t="s">
        <v>33</v>
      </c>
      <c r="S141" s="30"/>
      <c r="T141" s="12" t="s">
        <v>43</v>
      </c>
    </row>
    <row r="142" spans="1:20">
      <c r="A142" s="43" t="s">
        <v>197</v>
      </c>
      <c r="B142" s="51" t="s">
        <v>198</v>
      </c>
      <c r="C142" s="52"/>
      <c r="D142" s="52"/>
      <c r="E142" s="52"/>
      <c r="F142" s="52"/>
      <c r="G142" s="52"/>
      <c r="H142" s="52"/>
      <c r="I142" s="53"/>
      <c r="J142" s="29">
        <v>3</v>
      </c>
      <c r="K142" s="29">
        <v>2</v>
      </c>
      <c r="L142" s="29">
        <v>0</v>
      </c>
      <c r="M142" s="29">
        <v>1</v>
      </c>
      <c r="N142" s="21">
        <v>3</v>
      </c>
      <c r="O142" s="21">
        <f t="shared" si="30"/>
        <v>2</v>
      </c>
      <c r="P142" s="21">
        <v>5</v>
      </c>
      <c r="Q142" s="29"/>
      <c r="R142" s="29" t="s">
        <v>33</v>
      </c>
      <c r="S142" s="30"/>
      <c r="T142" s="12" t="s">
        <v>43</v>
      </c>
    </row>
    <row r="143" spans="1:20">
      <c r="A143" s="85" t="s">
        <v>246</v>
      </c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7"/>
    </row>
    <row r="144" spans="1:20">
      <c r="A144" s="60" t="s">
        <v>199</v>
      </c>
      <c r="B144" s="51" t="s">
        <v>200</v>
      </c>
      <c r="C144" s="52"/>
      <c r="D144" s="52"/>
      <c r="E144" s="52"/>
      <c r="F144" s="52"/>
      <c r="G144" s="52"/>
      <c r="H144" s="52"/>
      <c r="I144" s="53"/>
      <c r="J144" s="29">
        <v>4</v>
      </c>
      <c r="K144" s="29">
        <v>2</v>
      </c>
      <c r="L144" s="29">
        <v>1</v>
      </c>
      <c r="M144" s="29">
        <v>0</v>
      </c>
      <c r="N144" s="21">
        <v>3</v>
      </c>
      <c r="O144" s="21">
        <f>P144-N144</f>
        <v>4</v>
      </c>
      <c r="P144" s="21">
        <f>ROUND(PRODUCT(J144,25)/14,0)</f>
        <v>7</v>
      </c>
      <c r="Q144" s="29" t="s">
        <v>37</v>
      </c>
      <c r="R144" s="29"/>
      <c r="S144" s="30"/>
      <c r="T144" s="12" t="s">
        <v>43</v>
      </c>
    </row>
    <row r="145" spans="1:20">
      <c r="A145" s="60" t="s">
        <v>121</v>
      </c>
      <c r="B145" s="72" t="s">
        <v>201</v>
      </c>
      <c r="C145" s="73"/>
      <c r="D145" s="73"/>
      <c r="E145" s="73"/>
      <c r="F145" s="73"/>
      <c r="G145" s="73"/>
      <c r="H145" s="73"/>
      <c r="I145" s="74"/>
      <c r="J145" s="29">
        <v>4</v>
      </c>
      <c r="K145" s="29">
        <v>2</v>
      </c>
      <c r="L145" s="29">
        <v>1</v>
      </c>
      <c r="M145" s="29">
        <v>0</v>
      </c>
      <c r="N145" s="21">
        <v>3</v>
      </c>
      <c r="O145" s="21">
        <f t="shared" ref="O145:O147" si="35">P145-N145</f>
        <v>4</v>
      </c>
      <c r="P145" s="21">
        <f t="shared" ref="P145:P147" si="36">ROUND(PRODUCT(J145,25)/14,0)</f>
        <v>7</v>
      </c>
      <c r="Q145" s="29" t="s">
        <v>37</v>
      </c>
      <c r="R145" s="29"/>
      <c r="S145" s="30"/>
      <c r="T145" s="12" t="s">
        <v>43</v>
      </c>
    </row>
    <row r="146" spans="1:20">
      <c r="A146" s="60" t="s">
        <v>202</v>
      </c>
      <c r="B146" s="80" t="s">
        <v>203</v>
      </c>
      <c r="C146" s="73"/>
      <c r="D146" s="73"/>
      <c r="E146" s="73"/>
      <c r="F146" s="73"/>
      <c r="G146" s="73"/>
      <c r="H146" s="73"/>
      <c r="I146" s="74"/>
      <c r="J146" s="29">
        <v>4</v>
      </c>
      <c r="K146" s="29">
        <v>2</v>
      </c>
      <c r="L146" s="29">
        <v>0</v>
      </c>
      <c r="M146" s="29">
        <v>1</v>
      </c>
      <c r="N146" s="21">
        <v>3</v>
      </c>
      <c r="O146" s="21">
        <f t="shared" si="35"/>
        <v>4</v>
      </c>
      <c r="P146" s="21">
        <f t="shared" si="36"/>
        <v>7</v>
      </c>
      <c r="Q146" s="29" t="s">
        <v>37</v>
      </c>
      <c r="R146" s="29"/>
      <c r="S146" s="30"/>
      <c r="T146" s="12" t="s">
        <v>43</v>
      </c>
    </row>
    <row r="147" spans="1:20">
      <c r="A147" s="60" t="s">
        <v>158</v>
      </c>
      <c r="B147" s="51" t="s">
        <v>159</v>
      </c>
      <c r="C147" s="52"/>
      <c r="D147" s="52"/>
      <c r="E147" s="52"/>
      <c r="F147" s="52"/>
      <c r="G147" s="52"/>
      <c r="H147" s="52"/>
      <c r="I147" s="53"/>
      <c r="J147" s="29">
        <v>4</v>
      </c>
      <c r="K147" s="29">
        <v>2</v>
      </c>
      <c r="L147" s="29">
        <v>1</v>
      </c>
      <c r="M147" s="29">
        <v>0</v>
      </c>
      <c r="N147" s="21">
        <v>3</v>
      </c>
      <c r="O147" s="21">
        <f t="shared" si="35"/>
        <v>4</v>
      </c>
      <c r="P147" s="21">
        <f t="shared" si="36"/>
        <v>7</v>
      </c>
      <c r="Q147" s="29" t="s">
        <v>37</v>
      </c>
      <c r="R147" s="29"/>
      <c r="S147" s="30"/>
      <c r="T147" s="12" t="s">
        <v>43</v>
      </c>
    </row>
    <row r="148" spans="1:20">
      <c r="A148" s="85" t="s">
        <v>260</v>
      </c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7"/>
    </row>
    <row r="149" spans="1:20" ht="28.5" customHeight="1">
      <c r="A149" s="66" t="s">
        <v>273</v>
      </c>
      <c r="B149" s="97" t="s">
        <v>271</v>
      </c>
      <c r="C149" s="91"/>
      <c r="D149" s="91"/>
      <c r="E149" s="91"/>
      <c r="F149" s="91"/>
      <c r="G149" s="91"/>
      <c r="H149" s="91"/>
      <c r="I149" s="92"/>
      <c r="J149" s="29">
        <v>4</v>
      </c>
      <c r="K149" s="29">
        <v>1</v>
      </c>
      <c r="L149" s="29">
        <v>1</v>
      </c>
      <c r="M149" s="29">
        <v>0</v>
      </c>
      <c r="N149" s="21">
        <v>2</v>
      </c>
      <c r="O149" s="21">
        <f>P149-N149</f>
        <v>5</v>
      </c>
      <c r="P149" s="21">
        <f>ROUND(PRODUCT(J149,25)/14,0)</f>
        <v>7</v>
      </c>
      <c r="Q149" s="29"/>
      <c r="R149" s="29" t="s">
        <v>33</v>
      </c>
      <c r="S149" s="30"/>
      <c r="T149" s="12" t="s">
        <v>44</v>
      </c>
    </row>
    <row r="150" spans="1:20">
      <c r="A150" s="60" t="s">
        <v>122</v>
      </c>
      <c r="B150" s="80" t="s">
        <v>123</v>
      </c>
      <c r="C150" s="79"/>
      <c r="D150" s="79"/>
      <c r="E150" s="79"/>
      <c r="F150" s="79"/>
      <c r="G150" s="79"/>
      <c r="H150" s="40"/>
      <c r="I150" s="41"/>
      <c r="J150" s="29">
        <v>4</v>
      </c>
      <c r="K150" s="29">
        <v>1</v>
      </c>
      <c r="L150" s="29">
        <v>1</v>
      </c>
      <c r="M150" s="29">
        <v>0</v>
      </c>
      <c r="N150" s="21">
        <v>2</v>
      </c>
      <c r="O150" s="21">
        <f t="shared" ref="O150:O151" si="37">P150-N150</f>
        <v>5</v>
      </c>
      <c r="P150" s="21">
        <f t="shared" ref="P150" si="38">ROUND(PRODUCT(J150,25)/14,0)</f>
        <v>7</v>
      </c>
      <c r="Q150" s="29"/>
      <c r="R150" s="29" t="s">
        <v>33</v>
      </c>
      <c r="S150" s="30"/>
      <c r="T150" s="12" t="s">
        <v>44</v>
      </c>
    </row>
    <row r="151" spans="1:20">
      <c r="A151" s="43" t="s">
        <v>204</v>
      </c>
      <c r="B151" s="39" t="s">
        <v>205</v>
      </c>
      <c r="C151" s="40"/>
      <c r="D151" s="40"/>
      <c r="E151" s="40"/>
      <c r="F151" s="40"/>
      <c r="G151" s="40"/>
      <c r="H151" s="40"/>
      <c r="I151" s="41"/>
      <c r="J151" s="29">
        <v>4</v>
      </c>
      <c r="K151" s="29">
        <v>1</v>
      </c>
      <c r="L151" s="29">
        <v>0</v>
      </c>
      <c r="M151" s="29">
        <v>1</v>
      </c>
      <c r="N151" s="21">
        <v>2</v>
      </c>
      <c r="O151" s="21">
        <f t="shared" si="37"/>
        <v>5</v>
      </c>
      <c r="P151" s="21">
        <f>ROUND(PRODUCT(J151,25)/14,0)</f>
        <v>7</v>
      </c>
      <c r="Q151" s="29"/>
      <c r="R151" s="29" t="s">
        <v>33</v>
      </c>
      <c r="S151" s="30"/>
      <c r="T151" s="12" t="s">
        <v>44</v>
      </c>
    </row>
    <row r="152" spans="1:20">
      <c r="A152" s="85" t="s">
        <v>261</v>
      </c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9"/>
    </row>
    <row r="153" spans="1:20">
      <c r="A153" s="60" t="s">
        <v>207</v>
      </c>
      <c r="B153" s="90" t="s">
        <v>210</v>
      </c>
      <c r="C153" s="91"/>
      <c r="D153" s="91"/>
      <c r="E153" s="91"/>
      <c r="F153" s="91"/>
      <c r="G153" s="91"/>
      <c r="H153" s="91"/>
      <c r="I153" s="92"/>
      <c r="J153" s="29">
        <v>3</v>
      </c>
      <c r="K153" s="29">
        <v>2</v>
      </c>
      <c r="L153" s="29">
        <v>1</v>
      </c>
      <c r="M153" s="29">
        <v>0</v>
      </c>
      <c r="N153" s="21">
        <v>3</v>
      </c>
      <c r="O153" s="21">
        <f t="shared" ref="O153:O155" si="39">P153-N153</f>
        <v>3</v>
      </c>
      <c r="P153" s="21">
        <f>ROUND(PRODUCT(J153,25)/12,0)</f>
        <v>6</v>
      </c>
      <c r="Q153" s="29"/>
      <c r="R153" s="29" t="s">
        <v>33</v>
      </c>
      <c r="S153" s="30"/>
      <c r="T153" s="12" t="s">
        <v>43</v>
      </c>
    </row>
    <row r="154" spans="1:20">
      <c r="A154" s="60" t="s">
        <v>155</v>
      </c>
      <c r="B154" s="72" t="s">
        <v>211</v>
      </c>
      <c r="C154" s="73"/>
      <c r="D154" s="73"/>
      <c r="E154" s="73"/>
      <c r="F154" s="73"/>
      <c r="G154" s="73"/>
      <c r="H154" s="73"/>
      <c r="I154" s="74"/>
      <c r="J154" s="29">
        <v>3</v>
      </c>
      <c r="K154" s="29">
        <v>2</v>
      </c>
      <c r="L154" s="29">
        <v>1</v>
      </c>
      <c r="M154" s="29">
        <v>0</v>
      </c>
      <c r="N154" s="21">
        <v>3</v>
      </c>
      <c r="O154" s="21">
        <f t="shared" si="39"/>
        <v>3</v>
      </c>
      <c r="P154" s="21">
        <f t="shared" ref="P154:P156" si="40">ROUND(PRODUCT(J154,25)/12,0)</f>
        <v>6</v>
      </c>
      <c r="Q154" s="29"/>
      <c r="R154" s="29" t="s">
        <v>33</v>
      </c>
      <c r="S154" s="30"/>
      <c r="T154" s="12" t="s">
        <v>43</v>
      </c>
    </row>
    <row r="155" spans="1:20">
      <c r="A155" s="60" t="s">
        <v>125</v>
      </c>
      <c r="B155" s="72" t="s">
        <v>213</v>
      </c>
      <c r="C155" s="73"/>
      <c r="D155" s="73"/>
      <c r="E155" s="73"/>
      <c r="F155" s="73"/>
      <c r="G155" s="73"/>
      <c r="H155" s="73"/>
      <c r="I155" s="74"/>
      <c r="J155" s="29">
        <v>3</v>
      </c>
      <c r="K155" s="29">
        <v>2</v>
      </c>
      <c r="L155" s="29">
        <v>1</v>
      </c>
      <c r="M155" s="29">
        <v>0</v>
      </c>
      <c r="N155" s="21">
        <v>3</v>
      </c>
      <c r="O155" s="21">
        <f t="shared" si="39"/>
        <v>3</v>
      </c>
      <c r="P155" s="21">
        <f t="shared" si="40"/>
        <v>6</v>
      </c>
      <c r="Q155" s="29"/>
      <c r="R155" s="29" t="s">
        <v>33</v>
      </c>
      <c r="S155" s="30"/>
      <c r="T155" s="12" t="s">
        <v>43</v>
      </c>
    </row>
    <row r="156" spans="1:20">
      <c r="A156" s="60" t="s">
        <v>160</v>
      </c>
      <c r="B156" s="90" t="s">
        <v>214</v>
      </c>
      <c r="C156" s="91"/>
      <c r="D156" s="91"/>
      <c r="E156" s="91"/>
      <c r="F156" s="91"/>
      <c r="G156" s="91"/>
      <c r="H156" s="91"/>
      <c r="I156" s="92"/>
      <c r="J156" s="29">
        <v>3</v>
      </c>
      <c r="K156" s="29">
        <v>2</v>
      </c>
      <c r="L156" s="29">
        <v>1</v>
      </c>
      <c r="M156" s="29">
        <v>0</v>
      </c>
      <c r="N156" s="21">
        <v>3</v>
      </c>
      <c r="O156" s="21">
        <f>P156-N156</f>
        <v>3</v>
      </c>
      <c r="P156" s="21">
        <f t="shared" si="40"/>
        <v>6</v>
      </c>
      <c r="Q156" s="29"/>
      <c r="R156" s="29" t="s">
        <v>33</v>
      </c>
      <c r="S156" s="30"/>
      <c r="T156" s="12" t="s">
        <v>43</v>
      </c>
    </row>
    <row r="157" spans="1:20">
      <c r="A157" s="85" t="s">
        <v>262</v>
      </c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9"/>
    </row>
    <row r="158" spans="1:20" ht="25.5">
      <c r="A158" s="66" t="s">
        <v>274</v>
      </c>
      <c r="B158" s="97" t="s">
        <v>272</v>
      </c>
      <c r="C158" s="91"/>
      <c r="D158" s="91"/>
      <c r="E158" s="91"/>
      <c r="F158" s="91"/>
      <c r="G158" s="91"/>
      <c r="H158" s="91"/>
      <c r="I158" s="92"/>
      <c r="J158" s="29">
        <v>4</v>
      </c>
      <c r="K158" s="29">
        <v>1</v>
      </c>
      <c r="L158" s="29">
        <v>1</v>
      </c>
      <c r="M158" s="29">
        <v>0</v>
      </c>
      <c r="N158" s="21">
        <v>2</v>
      </c>
      <c r="O158" s="21">
        <f t="shared" ref="O158" si="41">P158-N158</f>
        <v>6</v>
      </c>
      <c r="P158" s="21">
        <f>ROUND(PRODUCT(J158,25)/12,0)</f>
        <v>8</v>
      </c>
      <c r="Q158" s="29"/>
      <c r="R158" s="29" t="s">
        <v>33</v>
      </c>
      <c r="S158" s="30"/>
      <c r="T158" s="12" t="s">
        <v>44</v>
      </c>
    </row>
    <row r="159" spans="1:20">
      <c r="A159" s="60" t="s">
        <v>208</v>
      </c>
      <c r="B159" s="57" t="s">
        <v>212</v>
      </c>
      <c r="C159" s="58"/>
      <c r="D159" s="58"/>
      <c r="E159" s="58"/>
      <c r="F159" s="58"/>
      <c r="G159" s="58"/>
      <c r="H159" s="58"/>
      <c r="I159" s="59"/>
      <c r="J159" s="29">
        <v>4</v>
      </c>
      <c r="K159" s="29">
        <v>1</v>
      </c>
      <c r="L159" s="29">
        <v>1</v>
      </c>
      <c r="M159" s="29">
        <v>0</v>
      </c>
      <c r="N159" s="21">
        <v>2</v>
      </c>
      <c r="O159" s="21">
        <f t="shared" ref="O159" si="42">P159-N159</f>
        <v>6</v>
      </c>
      <c r="P159" s="21">
        <f t="shared" ref="P159:P160" si="43">ROUND(PRODUCT(J159,25)/12,0)</f>
        <v>8</v>
      </c>
      <c r="Q159" s="29"/>
      <c r="R159" s="29" t="s">
        <v>33</v>
      </c>
      <c r="S159" s="30"/>
      <c r="T159" s="12" t="s">
        <v>44</v>
      </c>
    </row>
    <row r="160" spans="1:20">
      <c r="A160" s="34" t="s">
        <v>209</v>
      </c>
      <c r="B160" s="237" t="s">
        <v>215</v>
      </c>
      <c r="C160" s="238"/>
      <c r="D160" s="238"/>
      <c r="E160" s="238"/>
      <c r="F160" s="238"/>
      <c r="G160" s="238"/>
      <c r="H160" s="238"/>
      <c r="I160" s="239"/>
      <c r="J160" s="29">
        <v>4</v>
      </c>
      <c r="K160" s="29">
        <v>1</v>
      </c>
      <c r="L160" s="29">
        <v>0</v>
      </c>
      <c r="M160" s="29">
        <v>1</v>
      </c>
      <c r="N160" s="21">
        <v>2</v>
      </c>
      <c r="O160" s="21">
        <f>P160-N160</f>
        <v>6</v>
      </c>
      <c r="P160" s="21">
        <f t="shared" si="43"/>
        <v>8</v>
      </c>
      <c r="Q160" s="29"/>
      <c r="R160" s="29" t="s">
        <v>33</v>
      </c>
      <c r="S160" s="30"/>
      <c r="T160" s="12" t="s">
        <v>44</v>
      </c>
    </row>
    <row r="161" spans="1:20" ht="28.5" customHeight="1">
      <c r="A161" s="101" t="s">
        <v>55</v>
      </c>
      <c r="B161" s="102"/>
      <c r="C161" s="102"/>
      <c r="D161" s="102"/>
      <c r="E161" s="102"/>
      <c r="F161" s="102"/>
      <c r="G161" s="102"/>
      <c r="H161" s="102"/>
      <c r="I161" s="103"/>
      <c r="J161" s="26">
        <f t="shared" ref="J161:P161" si="44">SUM(J123,J131,J138,J144,J149,J153,J158)</f>
        <v>24</v>
      </c>
      <c r="K161" s="26">
        <f t="shared" si="44"/>
        <v>12</v>
      </c>
      <c r="L161" s="26">
        <f t="shared" si="44"/>
        <v>7</v>
      </c>
      <c r="M161" s="26">
        <f t="shared" si="44"/>
        <v>0</v>
      </c>
      <c r="N161" s="26">
        <f t="shared" si="44"/>
        <v>19</v>
      </c>
      <c r="O161" s="26">
        <f t="shared" si="44"/>
        <v>24</v>
      </c>
      <c r="P161" s="26">
        <f t="shared" si="44"/>
        <v>43</v>
      </c>
      <c r="Q161" s="26">
        <v>1</v>
      </c>
      <c r="R161" s="26">
        <v>6</v>
      </c>
      <c r="S161" s="26">
        <f>SUM(S123,S131,S138,S149,S153,S158)</f>
        <v>0</v>
      </c>
      <c r="T161" s="67">
        <f>7/49</f>
        <v>0.14285714285714285</v>
      </c>
    </row>
    <row r="162" spans="1:20" ht="13.5" customHeight="1">
      <c r="A162" s="104" t="s">
        <v>56</v>
      </c>
      <c r="B162" s="105"/>
      <c r="C162" s="105"/>
      <c r="D162" s="105"/>
      <c r="E162" s="105"/>
      <c r="F162" s="105"/>
      <c r="G162" s="105"/>
      <c r="H162" s="105"/>
      <c r="I162" s="105"/>
      <c r="J162" s="106"/>
      <c r="K162" s="26">
        <f>SUM(K123,K131,K138,K144,K149)*14+K153*12+K158*12</f>
        <v>162</v>
      </c>
      <c r="L162" s="26">
        <f>SUM(L123,L131,L138,L144,L149)*14+L153*12+L158*12</f>
        <v>94</v>
      </c>
      <c r="M162" s="26">
        <f>SUM(M123,M131,M138,M144,M149)*14+M153*12+M158*12</f>
        <v>0</v>
      </c>
      <c r="N162" s="26">
        <f>SUM(N123,N131,N138,N149)*14+N158*12</f>
        <v>178</v>
      </c>
      <c r="O162" s="26">
        <f>SUM(O123,O131,O138,O149)*14+O158*12</f>
        <v>226</v>
      </c>
      <c r="P162" s="26">
        <f>SUM(P123,P131,P138,P149)*14+P158*12</f>
        <v>404</v>
      </c>
      <c r="Q162" s="115"/>
      <c r="R162" s="116"/>
      <c r="S162" s="116"/>
      <c r="T162" s="117"/>
    </row>
    <row r="163" spans="1:20">
      <c r="A163" s="107"/>
      <c r="B163" s="108"/>
      <c r="C163" s="108"/>
      <c r="D163" s="108"/>
      <c r="E163" s="108"/>
      <c r="F163" s="108"/>
      <c r="G163" s="108"/>
      <c r="H163" s="108"/>
      <c r="I163" s="108"/>
      <c r="J163" s="109"/>
      <c r="K163" s="121">
        <f>SUM(K162:M162)</f>
        <v>256</v>
      </c>
      <c r="L163" s="122"/>
      <c r="M163" s="123"/>
      <c r="N163" s="124">
        <f>SUM(N162:O162)</f>
        <v>404</v>
      </c>
      <c r="O163" s="125"/>
      <c r="P163" s="126"/>
      <c r="Q163" s="118"/>
      <c r="R163" s="119"/>
      <c r="S163" s="119"/>
      <c r="T163" s="120"/>
    </row>
    <row r="164" spans="1:20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5"/>
      <c r="L164" s="15"/>
      <c r="M164" s="15"/>
      <c r="N164" s="16"/>
      <c r="O164" s="16"/>
      <c r="P164" s="16"/>
      <c r="Q164" s="17"/>
      <c r="R164" s="17"/>
      <c r="S164" s="17"/>
      <c r="T164" s="17"/>
    </row>
    <row r="165" spans="1:20" ht="19.5" customHeight="1">
      <c r="A165" s="170" t="s">
        <v>57</v>
      </c>
      <c r="B165" s="170"/>
      <c r="C165" s="170"/>
      <c r="D165" s="170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  <c r="S165" s="170"/>
      <c r="T165" s="170"/>
    </row>
    <row r="166" spans="1:20" ht="28.5" customHeight="1">
      <c r="A166" s="134" t="s">
        <v>32</v>
      </c>
      <c r="B166" s="136" t="s">
        <v>31</v>
      </c>
      <c r="C166" s="137"/>
      <c r="D166" s="137"/>
      <c r="E166" s="137"/>
      <c r="F166" s="137"/>
      <c r="G166" s="137"/>
      <c r="H166" s="137"/>
      <c r="I166" s="138"/>
      <c r="J166" s="127" t="s">
        <v>46</v>
      </c>
      <c r="K166" s="129" t="s">
        <v>29</v>
      </c>
      <c r="L166" s="129"/>
      <c r="M166" s="129"/>
      <c r="N166" s="129" t="s">
        <v>47</v>
      </c>
      <c r="O166" s="133"/>
      <c r="P166" s="133"/>
      <c r="Q166" s="129" t="s">
        <v>28</v>
      </c>
      <c r="R166" s="129"/>
      <c r="S166" s="129"/>
      <c r="T166" s="129" t="s">
        <v>27</v>
      </c>
    </row>
    <row r="167" spans="1:20" ht="16.5" customHeight="1">
      <c r="A167" s="135"/>
      <c r="B167" s="139"/>
      <c r="C167" s="140"/>
      <c r="D167" s="140"/>
      <c r="E167" s="140"/>
      <c r="F167" s="140"/>
      <c r="G167" s="140"/>
      <c r="H167" s="140"/>
      <c r="I167" s="141"/>
      <c r="J167" s="128"/>
      <c r="K167" s="4" t="s">
        <v>33</v>
      </c>
      <c r="L167" s="4" t="s">
        <v>34</v>
      </c>
      <c r="M167" s="4" t="s">
        <v>35</v>
      </c>
      <c r="N167" s="13" t="s">
        <v>39</v>
      </c>
      <c r="O167" s="13" t="s">
        <v>10</v>
      </c>
      <c r="P167" s="13" t="s">
        <v>36</v>
      </c>
      <c r="Q167" s="13" t="s">
        <v>37</v>
      </c>
      <c r="R167" s="13" t="s">
        <v>33</v>
      </c>
      <c r="S167" s="13" t="s">
        <v>38</v>
      </c>
      <c r="T167" s="129"/>
    </row>
    <row r="168" spans="1:20" ht="16.5" customHeight="1">
      <c r="A168" s="85" t="s">
        <v>58</v>
      </c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9"/>
    </row>
    <row r="169" spans="1:20">
      <c r="A169" s="43" t="s">
        <v>216</v>
      </c>
      <c r="B169" s="51" t="s">
        <v>217</v>
      </c>
      <c r="C169" s="52"/>
      <c r="D169" s="52"/>
      <c r="E169" s="52"/>
      <c r="F169" s="52"/>
      <c r="G169" s="52"/>
      <c r="H169" s="52"/>
      <c r="I169" s="53"/>
      <c r="J169" s="29">
        <v>4</v>
      </c>
      <c r="K169" s="29">
        <v>2</v>
      </c>
      <c r="L169" s="29">
        <v>1</v>
      </c>
      <c r="M169" s="29">
        <v>1</v>
      </c>
      <c r="N169" s="21">
        <v>4</v>
      </c>
      <c r="O169" s="21">
        <f>P169-N169</f>
        <v>3</v>
      </c>
      <c r="P169" s="21">
        <f>ROUND(PRODUCT(J169,25)/14,0)</f>
        <v>7</v>
      </c>
      <c r="Q169" s="29"/>
      <c r="R169" s="29" t="s">
        <v>33</v>
      </c>
      <c r="S169" s="30"/>
      <c r="T169" s="12" t="s">
        <v>45</v>
      </c>
    </row>
    <row r="170" spans="1:20" ht="38.25">
      <c r="A170" s="66" t="s">
        <v>266</v>
      </c>
      <c r="B170" s="97" t="s">
        <v>251</v>
      </c>
      <c r="C170" s="98"/>
      <c r="D170" s="98"/>
      <c r="E170" s="98"/>
      <c r="F170" s="98"/>
      <c r="G170" s="98"/>
      <c r="H170" s="98"/>
      <c r="I170" s="99"/>
      <c r="J170" s="29">
        <v>3</v>
      </c>
      <c r="K170" s="29">
        <v>0</v>
      </c>
      <c r="L170" s="29">
        <v>2</v>
      </c>
      <c r="M170" s="29">
        <v>0</v>
      </c>
      <c r="N170" s="21">
        <f t="shared" ref="N170" si="45">K170+L170+M170</f>
        <v>2</v>
      </c>
      <c r="O170" s="21">
        <f t="shared" ref="O170" si="46">P170-N170</f>
        <v>3</v>
      </c>
      <c r="P170" s="21">
        <f>ROUND(PRODUCT(J170,25)/14,0)</f>
        <v>5</v>
      </c>
      <c r="Q170" s="29"/>
      <c r="R170" s="29" t="s">
        <v>33</v>
      </c>
      <c r="S170" s="30"/>
      <c r="T170" s="12" t="s">
        <v>45</v>
      </c>
    </row>
    <row r="171" spans="1:20" ht="12.75" customHeight="1">
      <c r="A171" s="85" t="s">
        <v>59</v>
      </c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9"/>
    </row>
    <row r="172" spans="1:20" ht="38.25">
      <c r="A172" s="66" t="s">
        <v>248</v>
      </c>
      <c r="B172" s="97" t="s">
        <v>252</v>
      </c>
      <c r="C172" s="98"/>
      <c r="D172" s="98"/>
      <c r="E172" s="98"/>
      <c r="F172" s="98"/>
      <c r="G172" s="98"/>
      <c r="H172" s="98"/>
      <c r="I172" s="99"/>
      <c r="J172" s="29">
        <v>3</v>
      </c>
      <c r="K172" s="29">
        <v>0</v>
      </c>
      <c r="L172" s="29">
        <v>2</v>
      </c>
      <c r="M172" s="29">
        <v>0</v>
      </c>
      <c r="N172" s="21">
        <f>K172+L172+M172</f>
        <v>2</v>
      </c>
      <c r="O172" s="21">
        <f>P172-N172</f>
        <v>3</v>
      </c>
      <c r="P172" s="21">
        <f>ROUND(PRODUCT(J172,25)/14,0)</f>
        <v>5</v>
      </c>
      <c r="Q172" s="29"/>
      <c r="R172" s="29" t="s">
        <v>33</v>
      </c>
      <c r="S172" s="30"/>
      <c r="T172" s="12" t="s">
        <v>45</v>
      </c>
    </row>
    <row r="173" spans="1:20" ht="13.5" customHeight="1">
      <c r="A173" s="85" t="s">
        <v>60</v>
      </c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9"/>
    </row>
    <row r="174" spans="1:20" ht="38.25">
      <c r="A174" s="66" t="s">
        <v>249</v>
      </c>
      <c r="B174" s="97" t="s">
        <v>253</v>
      </c>
      <c r="C174" s="98"/>
      <c r="D174" s="98"/>
      <c r="E174" s="98"/>
      <c r="F174" s="98"/>
      <c r="G174" s="98"/>
      <c r="H174" s="98"/>
      <c r="I174" s="99"/>
      <c r="J174" s="29">
        <v>3</v>
      </c>
      <c r="K174" s="29">
        <v>0</v>
      </c>
      <c r="L174" s="29">
        <v>2</v>
      </c>
      <c r="M174" s="29">
        <v>0</v>
      </c>
      <c r="N174" s="21">
        <f>K174+L174+M174</f>
        <v>2</v>
      </c>
      <c r="O174" s="21">
        <f>P174-N174</f>
        <v>3</v>
      </c>
      <c r="P174" s="21">
        <f>ROUND(PRODUCT(J174,25)/14,0)</f>
        <v>5</v>
      </c>
      <c r="Q174" s="29"/>
      <c r="R174" s="29" t="s">
        <v>33</v>
      </c>
      <c r="S174" s="30"/>
      <c r="T174" s="12" t="s">
        <v>45</v>
      </c>
    </row>
    <row r="175" spans="1:20" ht="9" customHeight="1">
      <c r="A175" s="85" t="s">
        <v>61</v>
      </c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9"/>
    </row>
    <row r="176" spans="1:20" ht="38.25">
      <c r="A176" s="66" t="s">
        <v>250</v>
      </c>
      <c r="B176" s="97" t="s">
        <v>254</v>
      </c>
      <c r="C176" s="98"/>
      <c r="D176" s="98"/>
      <c r="E176" s="98"/>
      <c r="F176" s="98"/>
      <c r="G176" s="98"/>
      <c r="H176" s="98"/>
      <c r="I176" s="99"/>
      <c r="J176" s="29">
        <v>3</v>
      </c>
      <c r="K176" s="29">
        <v>0</v>
      </c>
      <c r="L176" s="29">
        <v>2</v>
      </c>
      <c r="M176" s="29">
        <v>0</v>
      </c>
      <c r="N176" s="21">
        <f>K176+L176+M176</f>
        <v>2</v>
      </c>
      <c r="O176" s="21">
        <f>P176-N176</f>
        <v>4</v>
      </c>
      <c r="P176" s="21">
        <f>ROUND(PRODUCT(J176,25)/12,0)</f>
        <v>6</v>
      </c>
      <c r="Q176" s="29"/>
      <c r="R176" s="29" t="s">
        <v>162</v>
      </c>
      <c r="S176" s="30"/>
      <c r="T176" s="12" t="s">
        <v>45</v>
      </c>
    </row>
    <row r="177" spans="1:20" ht="26.25" customHeight="1">
      <c r="A177" s="101" t="s">
        <v>55</v>
      </c>
      <c r="B177" s="102"/>
      <c r="C177" s="102"/>
      <c r="D177" s="102"/>
      <c r="E177" s="102"/>
      <c r="F177" s="102"/>
      <c r="G177" s="102"/>
      <c r="H177" s="102"/>
      <c r="I177" s="103"/>
      <c r="J177" s="61">
        <f>SUM(,J169:J170,J172,J174,J176)</f>
        <v>16</v>
      </c>
      <c r="K177" s="61">
        <f t="shared" ref="K177:M177" si="47">SUM(,K169:K170,K172,K174,K176)</f>
        <v>2</v>
      </c>
      <c r="L177" s="61">
        <f t="shared" si="47"/>
        <v>9</v>
      </c>
      <c r="M177" s="61">
        <f t="shared" si="47"/>
        <v>1</v>
      </c>
      <c r="N177" s="61">
        <f>SUM(,N169:N170,N172,N174,N176)</f>
        <v>12</v>
      </c>
      <c r="O177" s="61">
        <f t="shared" ref="O177" si="48">SUM(,O169:O170,O172,O174,O176)</f>
        <v>16</v>
      </c>
      <c r="P177" s="61">
        <f t="shared" ref="P177" si="49">SUM(,P169:P170,P172,P174,P176)</f>
        <v>28</v>
      </c>
      <c r="Q177" s="26">
        <f>COUNTIF(Q169,"E")+COUNTIF(Q172,"E")+COUNTIF(Q174,"E")+COUNTIF(Q176,"E")</f>
        <v>0</v>
      </c>
      <c r="R177" s="26">
        <f>COUNTIF(R169,"C")+COUNTIF(R172,"C")+COUNTIF(R174,"C")+COUNTIF(R176,"C")+COUNTIF(R170,"C")</f>
        <v>5</v>
      </c>
      <c r="S177" s="26">
        <f>COUNTIF(S169,"VP")+COUNTIF(S172,"VP")+COUNTIF(S174,"VP")+COUNTIF(S176,"VP")</f>
        <v>0</v>
      </c>
      <c r="T177" s="67">
        <f>5/49</f>
        <v>0.10204081632653061</v>
      </c>
    </row>
    <row r="178" spans="1:20" ht="11.25" customHeight="1">
      <c r="A178" s="104" t="s">
        <v>56</v>
      </c>
      <c r="B178" s="105"/>
      <c r="C178" s="105"/>
      <c r="D178" s="105"/>
      <c r="E178" s="105"/>
      <c r="F178" s="105"/>
      <c r="G178" s="105"/>
      <c r="H178" s="105"/>
      <c r="I178" s="105"/>
      <c r="J178" s="106"/>
      <c r="K178" s="26">
        <f>SUM(K169,K170,K172,K174)*14+K176*12</f>
        <v>28</v>
      </c>
      <c r="L178" s="26">
        <f>SUM(L169:L170,L172,L174)*14+L176*12</f>
        <v>122</v>
      </c>
      <c r="M178" s="26">
        <f>SUM(M169,M172,M174)*14+M176*12</f>
        <v>14</v>
      </c>
      <c r="N178" s="26">
        <f>SUM(N169:N170,N172,N174)*14+N176*12</f>
        <v>164</v>
      </c>
      <c r="O178" s="26">
        <f>SUM(,O169:O170,O172,O174)*14+O176*12</f>
        <v>216</v>
      </c>
      <c r="P178" s="26">
        <f>SUM(,P169:P170,P172,P174)*14+P176*12</f>
        <v>380</v>
      </c>
      <c r="Q178" s="115"/>
      <c r="R178" s="116"/>
      <c r="S178" s="116"/>
      <c r="T178" s="117"/>
    </row>
    <row r="179" spans="1:20" ht="15" customHeight="1">
      <c r="A179" s="107"/>
      <c r="B179" s="108"/>
      <c r="C179" s="108"/>
      <c r="D179" s="108"/>
      <c r="E179" s="108"/>
      <c r="F179" s="108"/>
      <c r="G179" s="108"/>
      <c r="H179" s="108"/>
      <c r="I179" s="108"/>
      <c r="J179" s="109"/>
      <c r="K179" s="121">
        <f>SUM(K178:M178)</f>
        <v>164</v>
      </c>
      <c r="L179" s="122"/>
      <c r="M179" s="123"/>
      <c r="N179" s="124">
        <f>SUM(N178:O178)</f>
        <v>380</v>
      </c>
      <c r="O179" s="125"/>
      <c r="P179" s="126"/>
      <c r="Q179" s="118"/>
      <c r="R179" s="119"/>
      <c r="S179" s="119"/>
      <c r="T179" s="120"/>
    </row>
    <row r="180" spans="1:20" ht="10.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5"/>
      <c r="L180" s="15"/>
      <c r="M180" s="15"/>
      <c r="N180" s="18"/>
      <c r="O180" s="18"/>
      <c r="P180" s="18"/>
      <c r="Q180" s="18"/>
      <c r="R180" s="18"/>
      <c r="S180" s="18"/>
      <c r="T180" s="18"/>
    </row>
    <row r="181" spans="1:20" ht="24" customHeight="1">
      <c r="A181" s="170" t="s">
        <v>227</v>
      </c>
      <c r="B181" s="217"/>
      <c r="C181" s="217"/>
      <c r="D181" s="217"/>
      <c r="E181" s="217"/>
      <c r="F181" s="217"/>
      <c r="G181" s="217"/>
      <c r="H181" s="217"/>
      <c r="I181" s="217"/>
      <c r="J181" s="217"/>
      <c r="K181" s="217"/>
      <c r="L181" s="217"/>
      <c r="M181" s="217"/>
      <c r="N181" s="217"/>
      <c r="O181" s="217"/>
      <c r="P181" s="217"/>
      <c r="Q181" s="217"/>
      <c r="R181" s="217"/>
      <c r="S181" s="217"/>
      <c r="T181" s="217"/>
    </row>
    <row r="182" spans="1:20" ht="16.5" customHeight="1">
      <c r="A182" s="100" t="s">
        <v>64</v>
      </c>
      <c r="B182" s="152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</row>
    <row r="183" spans="1:20" ht="34.5" customHeight="1">
      <c r="A183" s="100" t="s">
        <v>32</v>
      </c>
      <c r="B183" s="100" t="s">
        <v>31</v>
      </c>
      <c r="C183" s="100"/>
      <c r="D183" s="100"/>
      <c r="E183" s="100"/>
      <c r="F183" s="100"/>
      <c r="G183" s="100"/>
      <c r="H183" s="100"/>
      <c r="I183" s="100"/>
      <c r="J183" s="151" t="s">
        <v>46</v>
      </c>
      <c r="K183" s="151" t="s">
        <v>29</v>
      </c>
      <c r="L183" s="151"/>
      <c r="M183" s="151"/>
      <c r="N183" s="151" t="s">
        <v>47</v>
      </c>
      <c r="O183" s="151"/>
      <c r="P183" s="151"/>
      <c r="Q183" s="151" t="s">
        <v>28</v>
      </c>
      <c r="R183" s="151"/>
      <c r="S183" s="151"/>
      <c r="T183" s="151" t="s">
        <v>27</v>
      </c>
    </row>
    <row r="184" spans="1:20">
      <c r="A184" s="100"/>
      <c r="B184" s="100"/>
      <c r="C184" s="100"/>
      <c r="D184" s="100"/>
      <c r="E184" s="100"/>
      <c r="F184" s="100"/>
      <c r="G184" s="100"/>
      <c r="H184" s="100"/>
      <c r="I184" s="100"/>
      <c r="J184" s="151"/>
      <c r="K184" s="32" t="s">
        <v>33</v>
      </c>
      <c r="L184" s="32" t="s">
        <v>34</v>
      </c>
      <c r="M184" s="32" t="s">
        <v>35</v>
      </c>
      <c r="N184" s="32" t="s">
        <v>39</v>
      </c>
      <c r="O184" s="32" t="s">
        <v>10</v>
      </c>
      <c r="P184" s="32" t="s">
        <v>36</v>
      </c>
      <c r="Q184" s="32" t="s">
        <v>37</v>
      </c>
      <c r="R184" s="32" t="s">
        <v>33</v>
      </c>
      <c r="S184" s="32" t="s">
        <v>38</v>
      </c>
      <c r="T184" s="151"/>
    </row>
    <row r="185" spans="1:20" ht="17.25" customHeight="1">
      <c r="A185" s="145" t="s">
        <v>62</v>
      </c>
      <c r="B185" s="146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  <c r="Q185" s="146"/>
      <c r="R185" s="146"/>
      <c r="S185" s="146"/>
      <c r="T185" s="147"/>
    </row>
    <row r="186" spans="1:20">
      <c r="A186" s="35" t="str">
        <f t="shared" ref="A186:A197" si="50">IF(ISNA(INDEX($A$37:$T$179,MATCH($B186,$B$37:$B$179,0),1)),"",INDEX($A$37:$T$179,MATCH($B186,$B$37:$B$179,0),1))</f>
        <v>ELM0001</v>
      </c>
      <c r="B186" s="110" t="s">
        <v>82</v>
      </c>
      <c r="C186" s="110"/>
      <c r="D186" s="110"/>
      <c r="E186" s="110"/>
      <c r="F186" s="110"/>
      <c r="G186" s="110"/>
      <c r="H186" s="110"/>
      <c r="I186" s="110"/>
      <c r="J186" s="21">
        <f t="shared" ref="J186:J197" si="51">IF(ISNA(INDEX($A$37:$T$179,MATCH($B186,$B$37:$B$179,0),10)),"",INDEX($A$37:$T$179,MATCH($B186,$B$37:$B$179,0),10))</f>
        <v>6</v>
      </c>
      <c r="K186" s="21">
        <f t="shared" ref="K186:K197" si="52">IF(ISNA(INDEX($A$37:$T$179,MATCH($B186,$B$37:$B$179,0),11)),"",INDEX($A$37:$T$179,MATCH($B186,$B$37:$B$179,0),11))</f>
        <v>2</v>
      </c>
      <c r="L186" s="21">
        <f t="shared" ref="L186:L197" si="53">IF(ISNA(INDEX($A$37:$T$179,MATCH($B186,$B$37:$B$179,0),12)),"",INDEX($A$37:$T$179,MATCH($B186,$B$37:$B$179,0),12))</f>
        <v>2</v>
      </c>
      <c r="M186" s="21">
        <f t="shared" ref="M186:M197" si="54">IF(ISNA(INDEX($A$37:$T$179,MATCH($B186,$B$37:$B$179,0),13)),"",INDEX($A$37:$T$179,MATCH($B186,$B$37:$B$179,0),13))</f>
        <v>0</v>
      </c>
      <c r="N186" s="21">
        <f t="shared" ref="N186:N197" si="55">IF(ISNA(INDEX($A$37:$T$179,MATCH($B186,$B$37:$B$179,0),14)),"",INDEX($A$37:$T$179,MATCH($B186,$B$37:$B$179,0),14))</f>
        <v>4</v>
      </c>
      <c r="O186" s="21">
        <f t="shared" ref="O186:O197" si="56">IF(ISNA(INDEX($A$37:$T$179,MATCH($B186,$B$37:$B$179,0),15)),"",INDEX($A$37:$T$179,MATCH($B186,$B$37:$B$179,0),15))</f>
        <v>7</v>
      </c>
      <c r="P186" s="21">
        <f t="shared" ref="P186:P197" si="57">IF(ISNA(INDEX($A$37:$T$179,MATCH($B186,$B$37:$B$179,0),16)),"",INDEX($A$37:$T$179,MATCH($B186,$B$37:$B$179,0),16))</f>
        <v>11</v>
      </c>
      <c r="Q186" s="31" t="str">
        <f t="shared" ref="Q186:Q197" si="58">IF(ISNA(INDEX($A$37:$T$179,MATCH($B186,$B$37:$B$179,0),17)),"",INDEX($A$37:$T$179,MATCH($B186,$B$37:$B$179,0),17))</f>
        <v>E</v>
      </c>
      <c r="R186" s="31">
        <f t="shared" ref="R186:R197" si="59">IF(ISNA(INDEX($A$37:$T$179,MATCH($B186,$B$37:$B$179,0),18)),"",INDEX($A$37:$T$179,MATCH($B186,$B$37:$B$179,0),18))</f>
        <v>0</v>
      </c>
      <c r="S186" s="31">
        <f t="shared" ref="S186:S197" si="60">IF(ISNA(INDEX($A$37:$T$179,MATCH($B186,$B$37:$B$179,0),19)),"",INDEX($A$37:$T$179,MATCH($B186,$B$37:$B$179,0),19))</f>
        <v>0</v>
      </c>
      <c r="T186" s="23" t="s">
        <v>42</v>
      </c>
    </row>
    <row r="187" spans="1:20">
      <c r="A187" s="35" t="str">
        <f t="shared" si="50"/>
        <v>ELM0002</v>
      </c>
      <c r="B187" s="110" t="s">
        <v>83</v>
      </c>
      <c r="C187" s="110"/>
      <c r="D187" s="110"/>
      <c r="E187" s="110"/>
      <c r="F187" s="110"/>
      <c r="G187" s="110"/>
      <c r="H187" s="110"/>
      <c r="I187" s="110"/>
      <c r="J187" s="21">
        <f t="shared" si="51"/>
        <v>4</v>
      </c>
      <c r="K187" s="21">
        <f t="shared" si="52"/>
        <v>2</v>
      </c>
      <c r="L187" s="21">
        <f t="shared" si="53"/>
        <v>1</v>
      </c>
      <c r="M187" s="21">
        <f t="shared" si="54"/>
        <v>0</v>
      </c>
      <c r="N187" s="21">
        <f t="shared" si="55"/>
        <v>3</v>
      </c>
      <c r="O187" s="21">
        <f t="shared" si="56"/>
        <v>4</v>
      </c>
      <c r="P187" s="21">
        <f t="shared" si="57"/>
        <v>7</v>
      </c>
      <c r="Q187" s="31" t="str">
        <f t="shared" si="58"/>
        <v>E</v>
      </c>
      <c r="R187" s="31">
        <f t="shared" si="59"/>
        <v>0</v>
      </c>
      <c r="S187" s="31">
        <f t="shared" si="60"/>
        <v>0</v>
      </c>
      <c r="T187" s="23" t="s">
        <v>42</v>
      </c>
    </row>
    <row r="188" spans="1:20">
      <c r="A188" s="35" t="str">
        <f t="shared" si="50"/>
        <v>ELM0004</v>
      </c>
      <c r="B188" s="110" t="s">
        <v>85</v>
      </c>
      <c r="C188" s="110"/>
      <c r="D188" s="110"/>
      <c r="E188" s="110"/>
      <c r="F188" s="110"/>
      <c r="G188" s="110"/>
      <c r="H188" s="110"/>
      <c r="I188" s="110"/>
      <c r="J188" s="21">
        <f t="shared" si="51"/>
        <v>6</v>
      </c>
      <c r="K188" s="21">
        <f t="shared" si="52"/>
        <v>2</v>
      </c>
      <c r="L188" s="21">
        <f t="shared" si="53"/>
        <v>2</v>
      </c>
      <c r="M188" s="21">
        <f t="shared" si="54"/>
        <v>0</v>
      </c>
      <c r="N188" s="21">
        <f t="shared" si="55"/>
        <v>4</v>
      </c>
      <c r="O188" s="21">
        <f t="shared" si="56"/>
        <v>7</v>
      </c>
      <c r="P188" s="21">
        <f t="shared" si="57"/>
        <v>11</v>
      </c>
      <c r="Q188" s="31" t="str">
        <f t="shared" si="58"/>
        <v>E</v>
      </c>
      <c r="R188" s="31">
        <f t="shared" si="59"/>
        <v>0</v>
      </c>
      <c r="S188" s="31">
        <f t="shared" si="60"/>
        <v>0</v>
      </c>
      <c r="T188" s="23" t="s">
        <v>42</v>
      </c>
    </row>
    <row r="189" spans="1:20">
      <c r="A189" s="35" t="str">
        <f t="shared" si="50"/>
        <v>ELM0202</v>
      </c>
      <c r="B189" s="110" t="s">
        <v>105</v>
      </c>
      <c r="C189" s="110"/>
      <c r="D189" s="110"/>
      <c r="E189" s="110"/>
      <c r="F189" s="110"/>
      <c r="G189" s="110"/>
      <c r="H189" s="110"/>
      <c r="I189" s="110"/>
      <c r="J189" s="21">
        <f t="shared" si="51"/>
        <v>4</v>
      </c>
      <c r="K189" s="21">
        <f t="shared" si="52"/>
        <v>2</v>
      </c>
      <c r="L189" s="21">
        <f t="shared" si="53"/>
        <v>1</v>
      </c>
      <c r="M189" s="21">
        <f t="shared" si="54"/>
        <v>0</v>
      </c>
      <c r="N189" s="21">
        <f t="shared" si="55"/>
        <v>3</v>
      </c>
      <c r="O189" s="21">
        <f t="shared" si="56"/>
        <v>4</v>
      </c>
      <c r="P189" s="21">
        <f t="shared" si="57"/>
        <v>7</v>
      </c>
      <c r="Q189" s="31" t="str">
        <f t="shared" si="58"/>
        <v>E</v>
      </c>
      <c r="R189" s="31">
        <f t="shared" si="59"/>
        <v>0</v>
      </c>
      <c r="S189" s="31">
        <f t="shared" si="60"/>
        <v>0</v>
      </c>
      <c r="T189" s="23" t="s">
        <v>42</v>
      </c>
    </row>
    <row r="190" spans="1:20">
      <c r="A190" s="35" t="str">
        <f t="shared" si="50"/>
        <v>ELM0008</v>
      </c>
      <c r="B190" s="110" t="s">
        <v>100</v>
      </c>
      <c r="C190" s="110"/>
      <c r="D190" s="110"/>
      <c r="E190" s="110"/>
      <c r="F190" s="110"/>
      <c r="G190" s="110"/>
      <c r="H190" s="110"/>
      <c r="I190" s="110"/>
      <c r="J190" s="21">
        <f t="shared" si="51"/>
        <v>5</v>
      </c>
      <c r="K190" s="21">
        <f t="shared" si="52"/>
        <v>2</v>
      </c>
      <c r="L190" s="21">
        <f t="shared" si="53"/>
        <v>2</v>
      </c>
      <c r="M190" s="21">
        <f t="shared" si="54"/>
        <v>0</v>
      </c>
      <c r="N190" s="21">
        <f t="shared" si="55"/>
        <v>4</v>
      </c>
      <c r="O190" s="21">
        <f t="shared" si="56"/>
        <v>5</v>
      </c>
      <c r="P190" s="21">
        <f t="shared" si="57"/>
        <v>9</v>
      </c>
      <c r="Q190" s="31" t="str">
        <f t="shared" si="58"/>
        <v>E</v>
      </c>
      <c r="R190" s="31">
        <f t="shared" si="59"/>
        <v>0</v>
      </c>
      <c r="S190" s="31">
        <f t="shared" si="60"/>
        <v>0</v>
      </c>
      <c r="T190" s="23" t="s">
        <v>42</v>
      </c>
    </row>
    <row r="191" spans="1:20">
      <c r="A191" s="35" t="str">
        <f t="shared" si="50"/>
        <v>ELM0010</v>
      </c>
      <c r="B191" s="110" t="s">
        <v>102</v>
      </c>
      <c r="C191" s="110"/>
      <c r="D191" s="110"/>
      <c r="E191" s="110"/>
      <c r="F191" s="110"/>
      <c r="G191" s="110"/>
      <c r="H191" s="110"/>
      <c r="I191" s="110"/>
      <c r="J191" s="21">
        <f t="shared" si="51"/>
        <v>5</v>
      </c>
      <c r="K191" s="21">
        <f t="shared" si="52"/>
        <v>2</v>
      </c>
      <c r="L191" s="21">
        <f t="shared" si="53"/>
        <v>1</v>
      </c>
      <c r="M191" s="21">
        <f t="shared" si="54"/>
        <v>1</v>
      </c>
      <c r="N191" s="21">
        <f t="shared" si="55"/>
        <v>4</v>
      </c>
      <c r="O191" s="21">
        <f t="shared" si="56"/>
        <v>5</v>
      </c>
      <c r="P191" s="21">
        <f t="shared" si="57"/>
        <v>9</v>
      </c>
      <c r="Q191" s="31" t="str">
        <f t="shared" si="58"/>
        <v>E</v>
      </c>
      <c r="R191" s="31">
        <f t="shared" si="59"/>
        <v>0</v>
      </c>
      <c r="S191" s="31">
        <f t="shared" si="60"/>
        <v>0</v>
      </c>
      <c r="T191" s="23" t="s">
        <v>42</v>
      </c>
    </row>
    <row r="192" spans="1:20">
      <c r="A192" s="35" t="str">
        <f t="shared" si="50"/>
        <v>ELM0011</v>
      </c>
      <c r="B192" s="130" t="s">
        <v>103</v>
      </c>
      <c r="C192" s="131"/>
      <c r="D192" s="131"/>
      <c r="E192" s="131"/>
      <c r="F192" s="131"/>
      <c r="G192" s="131"/>
      <c r="H192" s="131"/>
      <c r="I192" s="132"/>
      <c r="J192" s="21">
        <f t="shared" si="51"/>
        <v>4</v>
      </c>
      <c r="K192" s="21">
        <f t="shared" si="52"/>
        <v>1</v>
      </c>
      <c r="L192" s="21">
        <f t="shared" si="53"/>
        <v>1</v>
      </c>
      <c r="M192" s="21">
        <f t="shared" si="54"/>
        <v>1</v>
      </c>
      <c r="N192" s="21">
        <f t="shared" si="55"/>
        <v>3</v>
      </c>
      <c r="O192" s="21">
        <f t="shared" si="56"/>
        <v>4</v>
      </c>
      <c r="P192" s="21">
        <f t="shared" si="57"/>
        <v>7</v>
      </c>
      <c r="Q192" s="31" t="str">
        <f t="shared" si="58"/>
        <v>E</v>
      </c>
      <c r="R192" s="31">
        <f t="shared" si="59"/>
        <v>0</v>
      </c>
      <c r="S192" s="31">
        <f t="shared" si="60"/>
        <v>0</v>
      </c>
      <c r="T192" s="23" t="s">
        <v>42</v>
      </c>
    </row>
    <row r="193" spans="1:20">
      <c r="A193" s="35" t="str">
        <f t="shared" si="50"/>
        <v>ELM0015</v>
      </c>
      <c r="B193" s="110" t="s">
        <v>86</v>
      </c>
      <c r="C193" s="110"/>
      <c r="D193" s="110"/>
      <c r="E193" s="110"/>
      <c r="F193" s="110"/>
      <c r="G193" s="110"/>
      <c r="H193" s="110"/>
      <c r="I193" s="110"/>
      <c r="J193" s="21">
        <f t="shared" si="51"/>
        <v>5</v>
      </c>
      <c r="K193" s="21">
        <f t="shared" si="52"/>
        <v>2</v>
      </c>
      <c r="L193" s="21">
        <f t="shared" si="53"/>
        <v>2</v>
      </c>
      <c r="M193" s="21">
        <f t="shared" si="54"/>
        <v>0</v>
      </c>
      <c r="N193" s="21">
        <f t="shared" si="55"/>
        <v>4</v>
      </c>
      <c r="O193" s="21">
        <f t="shared" si="56"/>
        <v>5</v>
      </c>
      <c r="P193" s="21">
        <f t="shared" si="57"/>
        <v>9</v>
      </c>
      <c r="Q193" s="31" t="str">
        <f t="shared" si="58"/>
        <v>E</v>
      </c>
      <c r="R193" s="31">
        <f t="shared" si="59"/>
        <v>0</v>
      </c>
      <c r="S193" s="31">
        <f t="shared" si="60"/>
        <v>0</v>
      </c>
      <c r="T193" s="23" t="s">
        <v>42</v>
      </c>
    </row>
    <row r="194" spans="1:20">
      <c r="A194" s="35" t="str">
        <f t="shared" si="50"/>
        <v>ELM0012</v>
      </c>
      <c r="B194" s="110" t="s">
        <v>104</v>
      </c>
      <c r="C194" s="110"/>
      <c r="D194" s="110"/>
      <c r="E194" s="110"/>
      <c r="F194" s="110"/>
      <c r="G194" s="110"/>
      <c r="H194" s="110"/>
      <c r="I194" s="110"/>
      <c r="J194" s="21">
        <f t="shared" si="51"/>
        <v>4</v>
      </c>
      <c r="K194" s="21">
        <f t="shared" si="52"/>
        <v>2</v>
      </c>
      <c r="L194" s="21">
        <f t="shared" si="53"/>
        <v>1</v>
      </c>
      <c r="M194" s="21">
        <f t="shared" si="54"/>
        <v>0</v>
      </c>
      <c r="N194" s="21">
        <f t="shared" si="55"/>
        <v>3</v>
      </c>
      <c r="O194" s="21">
        <f t="shared" si="56"/>
        <v>4</v>
      </c>
      <c r="P194" s="21">
        <f t="shared" si="57"/>
        <v>7</v>
      </c>
      <c r="Q194" s="31">
        <f t="shared" si="58"/>
        <v>0</v>
      </c>
      <c r="R194" s="31" t="str">
        <f t="shared" si="59"/>
        <v>C</v>
      </c>
      <c r="S194" s="31">
        <f t="shared" si="60"/>
        <v>0</v>
      </c>
      <c r="T194" s="23" t="s">
        <v>42</v>
      </c>
    </row>
    <row r="195" spans="1:20">
      <c r="A195" s="35" t="str">
        <f t="shared" si="50"/>
        <v>ELM0014</v>
      </c>
      <c r="B195" s="110" t="s">
        <v>110</v>
      </c>
      <c r="C195" s="110"/>
      <c r="D195" s="110"/>
      <c r="E195" s="110"/>
      <c r="F195" s="110"/>
      <c r="G195" s="110"/>
      <c r="H195" s="110"/>
      <c r="I195" s="110"/>
      <c r="J195" s="21">
        <f t="shared" si="51"/>
        <v>5</v>
      </c>
      <c r="K195" s="21">
        <f t="shared" si="52"/>
        <v>2</v>
      </c>
      <c r="L195" s="21">
        <f t="shared" si="53"/>
        <v>2</v>
      </c>
      <c r="M195" s="21">
        <f t="shared" si="54"/>
        <v>0</v>
      </c>
      <c r="N195" s="21">
        <f t="shared" si="55"/>
        <v>4</v>
      </c>
      <c r="O195" s="21">
        <f t="shared" si="56"/>
        <v>5</v>
      </c>
      <c r="P195" s="21">
        <f t="shared" si="57"/>
        <v>9</v>
      </c>
      <c r="Q195" s="31" t="str">
        <f t="shared" si="58"/>
        <v>E</v>
      </c>
      <c r="R195" s="31">
        <f t="shared" si="59"/>
        <v>0</v>
      </c>
      <c r="S195" s="31">
        <f t="shared" si="60"/>
        <v>0</v>
      </c>
      <c r="T195" s="23" t="s">
        <v>42</v>
      </c>
    </row>
    <row r="196" spans="1:20">
      <c r="A196" s="35" t="str">
        <f t="shared" si="50"/>
        <v>ELM0013</v>
      </c>
      <c r="B196" s="110" t="s">
        <v>111</v>
      </c>
      <c r="C196" s="110"/>
      <c r="D196" s="110"/>
      <c r="E196" s="110"/>
      <c r="F196" s="110"/>
      <c r="G196" s="110"/>
      <c r="H196" s="110"/>
      <c r="I196" s="110"/>
      <c r="J196" s="21">
        <f t="shared" si="51"/>
        <v>6</v>
      </c>
      <c r="K196" s="21">
        <f t="shared" si="52"/>
        <v>2</v>
      </c>
      <c r="L196" s="21">
        <f t="shared" si="53"/>
        <v>1</v>
      </c>
      <c r="M196" s="21">
        <f t="shared" si="54"/>
        <v>1</v>
      </c>
      <c r="N196" s="21">
        <f t="shared" si="55"/>
        <v>4</v>
      </c>
      <c r="O196" s="21">
        <f t="shared" si="56"/>
        <v>7</v>
      </c>
      <c r="P196" s="21">
        <f t="shared" si="57"/>
        <v>11</v>
      </c>
      <c r="Q196" s="31" t="str">
        <f t="shared" si="58"/>
        <v>E</v>
      </c>
      <c r="R196" s="31">
        <f t="shared" si="59"/>
        <v>0</v>
      </c>
      <c r="S196" s="31">
        <f t="shared" si="60"/>
        <v>0</v>
      </c>
      <c r="T196" s="23" t="s">
        <v>42</v>
      </c>
    </row>
    <row r="197" spans="1:20">
      <c r="A197" s="35" t="str">
        <f t="shared" si="50"/>
        <v>ELX0202</v>
      </c>
      <c r="B197" s="110" t="s">
        <v>115</v>
      </c>
      <c r="C197" s="110"/>
      <c r="D197" s="110"/>
      <c r="E197" s="110"/>
      <c r="F197" s="110"/>
      <c r="G197" s="110"/>
      <c r="H197" s="110"/>
      <c r="I197" s="110"/>
      <c r="J197" s="21">
        <f t="shared" si="51"/>
        <v>3</v>
      </c>
      <c r="K197" s="21">
        <f t="shared" si="52"/>
        <v>2</v>
      </c>
      <c r="L197" s="21">
        <f t="shared" si="53"/>
        <v>1</v>
      </c>
      <c r="M197" s="21">
        <f t="shared" si="54"/>
        <v>0</v>
      </c>
      <c r="N197" s="21">
        <f t="shared" si="55"/>
        <v>3</v>
      </c>
      <c r="O197" s="21">
        <f t="shared" si="56"/>
        <v>2</v>
      </c>
      <c r="P197" s="21">
        <f t="shared" si="57"/>
        <v>5</v>
      </c>
      <c r="Q197" s="31">
        <f t="shared" si="58"/>
        <v>0</v>
      </c>
      <c r="R197" s="31" t="str">
        <f t="shared" si="59"/>
        <v>C</v>
      </c>
      <c r="S197" s="31">
        <f t="shared" si="60"/>
        <v>0</v>
      </c>
      <c r="T197" s="23" t="s">
        <v>42</v>
      </c>
    </row>
    <row r="198" spans="1:20">
      <c r="A198" s="24" t="s">
        <v>30</v>
      </c>
      <c r="B198" s="142"/>
      <c r="C198" s="143"/>
      <c r="D198" s="143"/>
      <c r="E198" s="143"/>
      <c r="F198" s="143"/>
      <c r="G198" s="143"/>
      <c r="H198" s="143"/>
      <c r="I198" s="144"/>
      <c r="J198" s="26">
        <f>IF(ISNA(SUM(J186:J197)),"",SUM(J186:J197))</f>
        <v>57</v>
      </c>
      <c r="K198" s="26">
        <f t="shared" ref="K198:P198" si="61">SUM(K186:K197)</f>
        <v>23</v>
      </c>
      <c r="L198" s="26">
        <f t="shared" si="61"/>
        <v>17</v>
      </c>
      <c r="M198" s="26">
        <f t="shared" si="61"/>
        <v>3</v>
      </c>
      <c r="N198" s="26">
        <f t="shared" si="61"/>
        <v>43</v>
      </c>
      <c r="O198" s="26">
        <f t="shared" si="61"/>
        <v>59</v>
      </c>
      <c r="P198" s="26">
        <f t="shared" si="61"/>
        <v>102</v>
      </c>
      <c r="Q198" s="24">
        <f>COUNTIF(Q186:Q197,"E")</f>
        <v>10</v>
      </c>
      <c r="R198" s="24">
        <f>COUNTIF(R186:R197,"C")</f>
        <v>2</v>
      </c>
      <c r="S198" s="24">
        <f>COUNTIF(S186:S197,"VP")</f>
        <v>0</v>
      </c>
      <c r="T198" s="23"/>
    </row>
    <row r="199" spans="1:20" ht="17.25" hidden="1" customHeight="1">
      <c r="A199" s="145" t="s">
        <v>74</v>
      </c>
      <c r="B199" s="146"/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  <c r="Q199" s="146"/>
      <c r="R199" s="146"/>
      <c r="S199" s="146"/>
      <c r="T199" s="147"/>
    </row>
    <row r="200" spans="1:20" ht="12.75" hidden="1" customHeight="1">
      <c r="A200" s="35" t="str">
        <f>IF(ISNA(INDEX($A$37:$T$179,MATCH($B200,$B$37:$B$179,0),1)),"",INDEX($A$37:$T$179,MATCH($B200,$B$37:$B$179,0),1))</f>
        <v/>
      </c>
      <c r="B200" s="130"/>
      <c r="C200" s="131"/>
      <c r="D200" s="131"/>
      <c r="E200" s="131"/>
      <c r="F200" s="131"/>
      <c r="G200" s="131"/>
      <c r="H200" s="131"/>
      <c r="I200" s="132"/>
      <c r="J200" s="21" t="str">
        <f>IF(ISNA(INDEX($A$37:$T$179,MATCH($B200,$B$37:$B$179,0),10)),"",INDEX($A$37:$T$179,MATCH($B200,$B$37:$B$179,0),10))</f>
        <v/>
      </c>
      <c r="K200" s="21" t="str">
        <f>IF(ISNA(INDEX($A$37:$T$179,MATCH($B200,$B$37:$B$179,0),11)),"",INDEX($A$37:$T$179,MATCH($B200,$B$37:$B$179,0),11))</f>
        <v/>
      </c>
      <c r="L200" s="21" t="str">
        <f>IF(ISNA(INDEX($A$37:$T$179,MATCH($B200,$B$37:$B$179,0),12)),"",INDEX($A$37:$T$179,MATCH($B200,$B$37:$B$179,0),12))</f>
        <v/>
      </c>
      <c r="M200" s="21" t="str">
        <f>IF(ISNA(INDEX($A$37:$T$179,MATCH($B200,$B$37:$B$179,0),13)),"",INDEX($A$37:$T$179,MATCH($B200,$B$37:$B$179,0),13))</f>
        <v/>
      </c>
      <c r="N200" s="21" t="str">
        <f>IF(ISNA(INDEX($A$37:$T$179,MATCH($B200,$B$37:$B$179,0),14)),"",INDEX($A$37:$T$179,MATCH($B200,$B$37:$B$179,0),14))</f>
        <v/>
      </c>
      <c r="O200" s="21" t="str">
        <f>IF(ISNA(INDEX($A$37:$T$179,MATCH($B200,$B$37:$B$179,0),15)),"",INDEX($A$37:$T$179,MATCH($B200,$B$37:$B$179,0),15))</f>
        <v/>
      </c>
      <c r="P200" s="21" t="str">
        <f>IF(ISNA(INDEX($A$37:$T$179,MATCH($B200,$B$37:$B$179,0),16)),"",INDEX($A$37:$T$179,MATCH($B200,$B$37:$B$179,0),16))</f>
        <v/>
      </c>
      <c r="Q200" s="31" t="str">
        <f>IF(ISNA(INDEX($A$37:$T$179,MATCH($B200,$B$37:$B$179,0),17)),"",INDEX($A$37:$T$179,MATCH($B200,$B$37:$B$179,0),17))</f>
        <v/>
      </c>
      <c r="R200" s="31" t="str">
        <f>IF(ISNA(INDEX($A$37:$T$179,MATCH($B200,$B$37:$B$179,0),18)),"",INDEX($A$37:$T$179,MATCH($B200,$B$37:$B$179,0),18))</f>
        <v/>
      </c>
      <c r="S200" s="31" t="str">
        <f>IF(ISNA(INDEX($A$37:$T$179,MATCH($B200,$B$37:$B$179,0),19)),"",INDEX($A$37:$T$179,MATCH($B200,$B$37:$B$179,0),19))</f>
        <v/>
      </c>
      <c r="T200" s="23" t="s">
        <v>42</v>
      </c>
    </row>
    <row r="201" spans="1:20" ht="12.75" hidden="1" customHeight="1">
      <c r="A201" s="24" t="s">
        <v>30</v>
      </c>
      <c r="B201" s="145"/>
      <c r="C201" s="146"/>
      <c r="D201" s="146"/>
      <c r="E201" s="146"/>
      <c r="F201" s="146"/>
      <c r="G201" s="146"/>
      <c r="H201" s="146"/>
      <c r="I201" s="147"/>
      <c r="J201" s="26">
        <f t="shared" ref="J201:P201" si="62">SUM(J200:J200)</f>
        <v>0</v>
      </c>
      <c r="K201" s="26">
        <f t="shared" si="62"/>
        <v>0</v>
      </c>
      <c r="L201" s="26">
        <f t="shared" si="62"/>
        <v>0</v>
      </c>
      <c r="M201" s="26">
        <f t="shared" si="62"/>
        <v>0</v>
      </c>
      <c r="N201" s="26">
        <f t="shared" si="62"/>
        <v>0</v>
      </c>
      <c r="O201" s="26">
        <f t="shared" si="62"/>
        <v>0</v>
      </c>
      <c r="P201" s="26">
        <f t="shared" si="62"/>
        <v>0</v>
      </c>
      <c r="Q201" s="24">
        <f>COUNTIF(Q200:Q200,"E")</f>
        <v>0</v>
      </c>
      <c r="R201" s="24">
        <f>COUNTIF(R200:R200,"C")</f>
        <v>0</v>
      </c>
      <c r="S201" s="24">
        <f>COUNTIF(S200:S200,"VP")</f>
        <v>0</v>
      </c>
      <c r="T201" s="25"/>
    </row>
    <row r="202" spans="1:20" ht="27" customHeight="1">
      <c r="A202" s="101" t="s">
        <v>55</v>
      </c>
      <c r="B202" s="102"/>
      <c r="C202" s="102"/>
      <c r="D202" s="102"/>
      <c r="E202" s="102"/>
      <c r="F202" s="102"/>
      <c r="G202" s="102"/>
      <c r="H202" s="102"/>
      <c r="I202" s="103"/>
      <c r="J202" s="26">
        <f>SUM(J198,J201)</f>
        <v>57</v>
      </c>
      <c r="K202" s="26">
        <f t="shared" ref="K202:S202" si="63">SUM(K198,K201)</f>
        <v>23</v>
      </c>
      <c r="L202" s="26">
        <f t="shared" si="63"/>
        <v>17</v>
      </c>
      <c r="M202" s="26">
        <f t="shared" si="63"/>
        <v>3</v>
      </c>
      <c r="N202" s="26">
        <f t="shared" si="63"/>
        <v>43</v>
      </c>
      <c r="O202" s="26">
        <f t="shared" si="63"/>
        <v>59</v>
      </c>
      <c r="P202" s="26">
        <f t="shared" si="63"/>
        <v>102</v>
      </c>
      <c r="Q202" s="26">
        <f t="shared" si="63"/>
        <v>10</v>
      </c>
      <c r="R202" s="26">
        <f t="shared" si="63"/>
        <v>2</v>
      </c>
      <c r="S202" s="26">
        <f t="shared" si="63"/>
        <v>0</v>
      </c>
      <c r="T202" s="67">
        <f>12/49</f>
        <v>0.24489795918367346</v>
      </c>
    </row>
    <row r="203" spans="1:20">
      <c r="A203" s="104" t="s">
        <v>56</v>
      </c>
      <c r="B203" s="105"/>
      <c r="C203" s="105"/>
      <c r="D203" s="105"/>
      <c r="E203" s="105"/>
      <c r="F203" s="105"/>
      <c r="G203" s="105"/>
      <c r="H203" s="105"/>
      <c r="I203" s="105"/>
      <c r="J203" s="106"/>
      <c r="K203" s="26">
        <f t="shared" ref="K203:P203" si="64">K198*14+K201*12</f>
        <v>322</v>
      </c>
      <c r="L203" s="26">
        <f t="shared" si="64"/>
        <v>238</v>
      </c>
      <c r="M203" s="26">
        <f t="shared" si="64"/>
        <v>42</v>
      </c>
      <c r="N203" s="26">
        <f t="shared" si="64"/>
        <v>602</v>
      </c>
      <c r="O203" s="26">
        <f t="shared" si="64"/>
        <v>826</v>
      </c>
      <c r="P203" s="26">
        <f t="shared" si="64"/>
        <v>1428</v>
      </c>
      <c r="Q203" s="115"/>
      <c r="R203" s="116"/>
      <c r="S203" s="116"/>
      <c r="T203" s="117"/>
    </row>
    <row r="204" spans="1:20">
      <c r="A204" s="107"/>
      <c r="B204" s="108"/>
      <c r="C204" s="108"/>
      <c r="D204" s="108"/>
      <c r="E204" s="108"/>
      <c r="F204" s="108"/>
      <c r="G204" s="108"/>
      <c r="H204" s="108"/>
      <c r="I204" s="108"/>
      <c r="J204" s="109"/>
      <c r="K204" s="121">
        <f>SUM(K203:M203)</f>
        <v>602</v>
      </c>
      <c r="L204" s="122"/>
      <c r="M204" s="123"/>
      <c r="N204" s="124">
        <f>SUM(N203:O203)</f>
        <v>1428</v>
      </c>
      <c r="O204" s="125"/>
      <c r="P204" s="126"/>
      <c r="Q204" s="118"/>
      <c r="R204" s="119"/>
      <c r="S204" s="119"/>
      <c r="T204" s="120"/>
    </row>
    <row r="206" spans="1:20" ht="39.75" customHeight="1">
      <c r="A206" s="129" t="s">
        <v>268</v>
      </c>
      <c r="B206" s="162"/>
      <c r="C206" s="162"/>
      <c r="D206" s="162"/>
      <c r="E206" s="162"/>
      <c r="F206" s="162"/>
      <c r="G206" s="162"/>
      <c r="H206" s="162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</row>
    <row r="207" spans="1:20" ht="27.75" customHeight="1">
      <c r="A207" s="100" t="s">
        <v>32</v>
      </c>
      <c r="B207" s="100" t="s">
        <v>31</v>
      </c>
      <c r="C207" s="100"/>
      <c r="D207" s="100"/>
      <c r="E207" s="100"/>
      <c r="F207" s="100"/>
      <c r="G207" s="100"/>
      <c r="H207" s="100"/>
      <c r="I207" s="100"/>
      <c r="J207" s="151" t="s">
        <v>46</v>
      </c>
      <c r="K207" s="151" t="s">
        <v>29</v>
      </c>
      <c r="L207" s="151"/>
      <c r="M207" s="151"/>
      <c r="N207" s="151" t="s">
        <v>47</v>
      </c>
      <c r="O207" s="151"/>
      <c r="P207" s="151"/>
      <c r="Q207" s="151" t="s">
        <v>28</v>
      </c>
      <c r="R207" s="151"/>
      <c r="S207" s="151"/>
      <c r="T207" s="151" t="s">
        <v>27</v>
      </c>
    </row>
    <row r="208" spans="1:20" ht="16.5" customHeight="1">
      <c r="A208" s="100"/>
      <c r="B208" s="100"/>
      <c r="C208" s="100"/>
      <c r="D208" s="100"/>
      <c r="E208" s="100"/>
      <c r="F208" s="100"/>
      <c r="G208" s="100"/>
      <c r="H208" s="100"/>
      <c r="I208" s="100"/>
      <c r="J208" s="151"/>
      <c r="K208" s="32" t="s">
        <v>33</v>
      </c>
      <c r="L208" s="32" t="s">
        <v>34</v>
      </c>
      <c r="M208" s="32" t="s">
        <v>35</v>
      </c>
      <c r="N208" s="32" t="s">
        <v>39</v>
      </c>
      <c r="O208" s="32" t="s">
        <v>10</v>
      </c>
      <c r="P208" s="32" t="s">
        <v>36</v>
      </c>
      <c r="Q208" s="32" t="s">
        <v>37</v>
      </c>
      <c r="R208" s="32" t="s">
        <v>33</v>
      </c>
      <c r="S208" s="32" t="s">
        <v>38</v>
      </c>
      <c r="T208" s="151"/>
    </row>
    <row r="209" spans="1:20" ht="17.25" customHeight="1">
      <c r="A209" s="145" t="s">
        <v>62</v>
      </c>
      <c r="B209" s="146"/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7"/>
    </row>
    <row r="210" spans="1:20">
      <c r="A210" s="35" t="str">
        <f t="shared" ref="A210:A220" si="65">IF(ISNA(INDEX($A$37:$T$179,MATCH($B210,$B$37:$B$179,0),1)),"",INDEX($A$37:$T$179,MATCH($B210,$B$37:$B$179,0),1))</f>
        <v>ELM0003</v>
      </c>
      <c r="B210" s="110" t="s">
        <v>84</v>
      </c>
      <c r="C210" s="110"/>
      <c r="D210" s="110"/>
      <c r="E210" s="110"/>
      <c r="F210" s="110"/>
      <c r="G210" s="110"/>
      <c r="H210" s="110"/>
      <c r="I210" s="110"/>
      <c r="J210" s="21">
        <f t="shared" ref="J210:J220" si="66">IF(ISNA(INDEX($A$37:$T$179,MATCH($B210,$B$37:$B$179,0),10)),"",INDEX($A$37:$T$179,MATCH($B210,$B$37:$B$179,0),10))</f>
        <v>6</v>
      </c>
      <c r="K210" s="21">
        <f t="shared" ref="K210:K220" si="67">IF(ISNA(INDEX($A$37:$T$179,MATCH($B210,$B$37:$B$179,0),11)),"",INDEX($A$37:$T$179,MATCH($B210,$B$37:$B$179,0),11))</f>
        <v>2</v>
      </c>
      <c r="L210" s="21">
        <f t="shared" ref="L210:L220" si="68">IF(ISNA(INDEX($A$37:$T$179,MATCH($B210,$B$37:$B$179,0),12)),"",INDEX($A$37:$T$179,MATCH($B210,$B$37:$B$179,0),12))</f>
        <v>2</v>
      </c>
      <c r="M210" s="21">
        <f t="shared" ref="M210:M220" si="69">IF(ISNA(INDEX($A$37:$T$179,MATCH($B210,$B$37:$B$179,0),13)),"",INDEX($A$37:$T$179,MATCH($B210,$B$37:$B$179,0),13))</f>
        <v>0</v>
      </c>
      <c r="N210" s="21">
        <f t="shared" ref="N210:N220" si="70">IF(ISNA(INDEX($A$37:$T$179,MATCH($B210,$B$37:$B$179,0),14)),"",INDEX($A$37:$T$179,MATCH($B210,$B$37:$B$179,0),14))</f>
        <v>4</v>
      </c>
      <c r="O210" s="21">
        <f t="shared" ref="O210:O220" si="71">IF(ISNA(INDEX($A$37:$T$179,MATCH($B210,$B$37:$B$179,0),15)),"",INDEX($A$37:$T$179,MATCH($B210,$B$37:$B$179,0),15))</f>
        <v>7</v>
      </c>
      <c r="P210" s="21">
        <f t="shared" ref="P210:P220" si="72">IF(ISNA(INDEX($A$37:$T$179,MATCH($B210,$B$37:$B$179,0),16)),"",INDEX($A$37:$T$179,MATCH($B210,$B$37:$B$179,0),16))</f>
        <v>11</v>
      </c>
      <c r="Q210" s="31" t="str">
        <f t="shared" ref="Q210:Q220" si="73">IF(ISNA(INDEX($A$37:$T$179,MATCH($B210,$B$37:$B$179,0),17)),"",INDEX($A$37:$T$179,MATCH($B210,$B$37:$B$179,0),17))</f>
        <v>E</v>
      </c>
      <c r="R210" s="31">
        <f t="shared" ref="R210:R220" si="74">IF(ISNA(INDEX($A$37:$T$179,MATCH($B210,$B$37:$B$179,0),18)),"",INDEX($A$37:$T$179,MATCH($B210,$B$37:$B$179,0),18))</f>
        <v>0</v>
      </c>
      <c r="S210" s="31">
        <f t="shared" ref="S210:S220" si="75">IF(ISNA(INDEX($A$37:$T$179,MATCH($B210,$B$37:$B$179,0),19)),"",INDEX($A$37:$T$179,MATCH($B210,$B$37:$B$179,0),19))</f>
        <v>0</v>
      </c>
      <c r="T210" s="23" t="s">
        <v>43</v>
      </c>
    </row>
    <row r="211" spans="1:20">
      <c r="A211" s="35" t="str">
        <f t="shared" si="65"/>
        <v>ELM0009</v>
      </c>
      <c r="B211" s="110" t="s">
        <v>101</v>
      </c>
      <c r="C211" s="110"/>
      <c r="D211" s="110"/>
      <c r="E211" s="110"/>
      <c r="F211" s="110"/>
      <c r="G211" s="110"/>
      <c r="H211" s="110"/>
      <c r="I211" s="110"/>
      <c r="J211" s="21">
        <f t="shared" si="66"/>
        <v>5</v>
      </c>
      <c r="K211" s="21">
        <f t="shared" si="67"/>
        <v>1</v>
      </c>
      <c r="L211" s="21">
        <f t="shared" si="68"/>
        <v>2</v>
      </c>
      <c r="M211" s="21">
        <f t="shared" si="69"/>
        <v>0</v>
      </c>
      <c r="N211" s="21">
        <f t="shared" si="70"/>
        <v>3</v>
      </c>
      <c r="O211" s="21">
        <f t="shared" si="71"/>
        <v>6</v>
      </c>
      <c r="P211" s="21">
        <f t="shared" si="72"/>
        <v>9</v>
      </c>
      <c r="Q211" s="31" t="str">
        <f t="shared" si="73"/>
        <v>E</v>
      </c>
      <c r="R211" s="31">
        <f t="shared" si="74"/>
        <v>0</v>
      </c>
      <c r="S211" s="31">
        <f t="shared" si="75"/>
        <v>0</v>
      </c>
      <c r="T211" s="23" t="s">
        <v>43</v>
      </c>
    </row>
    <row r="212" spans="1:20">
      <c r="A212" s="35" t="str">
        <f t="shared" si="65"/>
        <v>ELM0081</v>
      </c>
      <c r="B212" s="110" t="s">
        <v>172</v>
      </c>
      <c r="C212" s="110"/>
      <c r="D212" s="110"/>
      <c r="E212" s="110"/>
      <c r="F212" s="110"/>
      <c r="G212" s="110"/>
      <c r="H212" s="110"/>
      <c r="I212" s="110"/>
      <c r="J212" s="21">
        <f t="shared" si="66"/>
        <v>4</v>
      </c>
      <c r="K212" s="21">
        <f t="shared" si="67"/>
        <v>2</v>
      </c>
      <c r="L212" s="21">
        <f t="shared" si="68"/>
        <v>1</v>
      </c>
      <c r="M212" s="21">
        <f t="shared" si="69"/>
        <v>1</v>
      </c>
      <c r="N212" s="21">
        <f t="shared" si="70"/>
        <v>4</v>
      </c>
      <c r="O212" s="21">
        <f t="shared" si="71"/>
        <v>3</v>
      </c>
      <c r="P212" s="21">
        <f t="shared" si="72"/>
        <v>7</v>
      </c>
      <c r="Q212" s="31" t="str">
        <f t="shared" si="73"/>
        <v>E</v>
      </c>
      <c r="R212" s="31">
        <f t="shared" si="74"/>
        <v>0</v>
      </c>
      <c r="S212" s="31">
        <f t="shared" si="75"/>
        <v>0</v>
      </c>
      <c r="T212" s="23" t="s">
        <v>43</v>
      </c>
    </row>
    <row r="213" spans="1:20">
      <c r="A213" s="35" t="str">
        <f t="shared" si="65"/>
        <v>ELM0016</v>
      </c>
      <c r="B213" s="110" t="s">
        <v>112</v>
      </c>
      <c r="C213" s="110"/>
      <c r="D213" s="110"/>
      <c r="E213" s="110"/>
      <c r="F213" s="110"/>
      <c r="G213" s="110"/>
      <c r="H213" s="110"/>
      <c r="I213" s="110"/>
      <c r="J213" s="21">
        <f t="shared" si="66"/>
        <v>5</v>
      </c>
      <c r="K213" s="21">
        <f t="shared" si="67"/>
        <v>1</v>
      </c>
      <c r="L213" s="21">
        <f t="shared" si="68"/>
        <v>1</v>
      </c>
      <c r="M213" s="21">
        <f t="shared" si="69"/>
        <v>1</v>
      </c>
      <c r="N213" s="21">
        <f t="shared" si="70"/>
        <v>3</v>
      </c>
      <c r="O213" s="21">
        <f t="shared" si="71"/>
        <v>6</v>
      </c>
      <c r="P213" s="21">
        <f t="shared" si="72"/>
        <v>9</v>
      </c>
      <c r="Q213" s="31" t="str">
        <f t="shared" si="73"/>
        <v>E</v>
      </c>
      <c r="R213" s="31">
        <f t="shared" si="74"/>
        <v>0</v>
      </c>
      <c r="S213" s="31">
        <f t="shared" si="75"/>
        <v>0</v>
      </c>
      <c r="T213" s="23" t="s">
        <v>43</v>
      </c>
    </row>
    <row r="214" spans="1:20">
      <c r="A214" s="35" t="str">
        <f t="shared" si="65"/>
        <v>ELM0017</v>
      </c>
      <c r="B214" s="110" t="s">
        <v>113</v>
      </c>
      <c r="C214" s="110"/>
      <c r="D214" s="110"/>
      <c r="E214" s="110"/>
      <c r="F214" s="110"/>
      <c r="G214" s="110"/>
      <c r="H214" s="110"/>
      <c r="I214" s="110"/>
      <c r="J214" s="21">
        <f t="shared" si="66"/>
        <v>5</v>
      </c>
      <c r="K214" s="21">
        <f t="shared" si="67"/>
        <v>2</v>
      </c>
      <c r="L214" s="21">
        <f t="shared" si="68"/>
        <v>1</v>
      </c>
      <c r="M214" s="21">
        <f t="shared" si="69"/>
        <v>1</v>
      </c>
      <c r="N214" s="21">
        <f t="shared" si="70"/>
        <v>4</v>
      </c>
      <c r="O214" s="21">
        <f t="shared" si="71"/>
        <v>5</v>
      </c>
      <c r="P214" s="21">
        <f t="shared" si="72"/>
        <v>9</v>
      </c>
      <c r="Q214" s="31" t="str">
        <f t="shared" si="73"/>
        <v>E</v>
      </c>
      <c r="R214" s="31">
        <f t="shared" si="74"/>
        <v>0</v>
      </c>
      <c r="S214" s="31">
        <f t="shared" si="75"/>
        <v>0</v>
      </c>
      <c r="T214" s="23" t="s">
        <v>43</v>
      </c>
    </row>
    <row r="215" spans="1:20">
      <c r="A215" s="35" t="str">
        <f t="shared" si="65"/>
        <v>ELM0086</v>
      </c>
      <c r="B215" s="110" t="s">
        <v>184</v>
      </c>
      <c r="C215" s="110"/>
      <c r="D215" s="110"/>
      <c r="E215" s="110"/>
      <c r="F215" s="110"/>
      <c r="G215" s="110"/>
      <c r="H215" s="110"/>
      <c r="I215" s="110"/>
      <c r="J215" s="21">
        <f t="shared" si="66"/>
        <v>5</v>
      </c>
      <c r="K215" s="21">
        <f t="shared" si="67"/>
        <v>2</v>
      </c>
      <c r="L215" s="21">
        <f t="shared" si="68"/>
        <v>1</v>
      </c>
      <c r="M215" s="21">
        <f t="shared" si="69"/>
        <v>1</v>
      </c>
      <c r="N215" s="21">
        <f t="shared" si="70"/>
        <v>4</v>
      </c>
      <c r="O215" s="21">
        <f t="shared" si="71"/>
        <v>5</v>
      </c>
      <c r="P215" s="21">
        <f t="shared" si="72"/>
        <v>9</v>
      </c>
      <c r="Q215" s="31" t="str">
        <f t="shared" si="73"/>
        <v>E</v>
      </c>
      <c r="R215" s="31">
        <f t="shared" si="74"/>
        <v>0</v>
      </c>
      <c r="S215" s="31">
        <f t="shared" si="75"/>
        <v>0</v>
      </c>
      <c r="T215" s="23" t="s">
        <v>43</v>
      </c>
    </row>
    <row r="216" spans="1:20">
      <c r="A216" s="35" t="str">
        <f t="shared" si="65"/>
        <v>ELM0070</v>
      </c>
      <c r="B216" s="110" t="s">
        <v>173</v>
      </c>
      <c r="C216" s="110"/>
      <c r="D216" s="110"/>
      <c r="E216" s="110"/>
      <c r="F216" s="110"/>
      <c r="G216" s="110"/>
      <c r="H216" s="110"/>
      <c r="I216" s="110"/>
      <c r="J216" s="21">
        <f t="shared" si="66"/>
        <v>4</v>
      </c>
      <c r="K216" s="21">
        <f t="shared" si="67"/>
        <v>2</v>
      </c>
      <c r="L216" s="21">
        <f t="shared" si="68"/>
        <v>1</v>
      </c>
      <c r="M216" s="21">
        <f t="shared" si="69"/>
        <v>1</v>
      </c>
      <c r="N216" s="21">
        <f t="shared" si="70"/>
        <v>4</v>
      </c>
      <c r="O216" s="21">
        <f t="shared" si="71"/>
        <v>3</v>
      </c>
      <c r="P216" s="21">
        <f t="shared" si="72"/>
        <v>7</v>
      </c>
      <c r="Q216" s="31" t="str">
        <f t="shared" si="73"/>
        <v>E</v>
      </c>
      <c r="R216" s="31">
        <f t="shared" si="74"/>
        <v>0</v>
      </c>
      <c r="S216" s="31">
        <f t="shared" si="75"/>
        <v>0</v>
      </c>
      <c r="T216" s="23" t="s">
        <v>43</v>
      </c>
    </row>
    <row r="217" spans="1:20">
      <c r="A217" s="35" t="str">
        <f t="shared" si="65"/>
        <v>ELX0201</v>
      </c>
      <c r="B217" s="110" t="s">
        <v>114</v>
      </c>
      <c r="C217" s="110"/>
      <c r="D217" s="110"/>
      <c r="E217" s="110"/>
      <c r="F217" s="110"/>
      <c r="G217" s="110"/>
      <c r="H217" s="110"/>
      <c r="I217" s="110"/>
      <c r="J217" s="21">
        <f t="shared" si="66"/>
        <v>3</v>
      </c>
      <c r="K217" s="21">
        <f t="shared" si="67"/>
        <v>2</v>
      </c>
      <c r="L217" s="21">
        <f t="shared" si="68"/>
        <v>1</v>
      </c>
      <c r="M217" s="21">
        <f t="shared" si="69"/>
        <v>0</v>
      </c>
      <c r="N217" s="21">
        <f t="shared" si="70"/>
        <v>3</v>
      </c>
      <c r="O217" s="21">
        <f t="shared" si="71"/>
        <v>2</v>
      </c>
      <c r="P217" s="21">
        <f t="shared" si="72"/>
        <v>5</v>
      </c>
      <c r="Q217" s="31">
        <f t="shared" si="73"/>
        <v>0</v>
      </c>
      <c r="R217" s="31" t="str">
        <f t="shared" si="74"/>
        <v>C</v>
      </c>
      <c r="S217" s="31">
        <f t="shared" si="75"/>
        <v>0</v>
      </c>
      <c r="T217" s="23" t="s">
        <v>43</v>
      </c>
    </row>
    <row r="218" spans="1:20">
      <c r="A218" s="35" t="str">
        <f t="shared" si="65"/>
        <v>ELX0095</v>
      </c>
      <c r="B218" s="110" t="s">
        <v>119</v>
      </c>
      <c r="C218" s="110"/>
      <c r="D218" s="110"/>
      <c r="E218" s="110"/>
      <c r="F218" s="110"/>
      <c r="G218" s="110"/>
      <c r="H218" s="110"/>
      <c r="I218" s="110"/>
      <c r="J218" s="21">
        <f t="shared" si="66"/>
        <v>3</v>
      </c>
      <c r="K218" s="21">
        <f t="shared" si="67"/>
        <v>2</v>
      </c>
      <c r="L218" s="21">
        <f t="shared" si="68"/>
        <v>1</v>
      </c>
      <c r="M218" s="21">
        <f t="shared" si="69"/>
        <v>0</v>
      </c>
      <c r="N218" s="21">
        <f t="shared" si="70"/>
        <v>3</v>
      </c>
      <c r="O218" s="21">
        <f t="shared" si="71"/>
        <v>2</v>
      </c>
      <c r="P218" s="21">
        <f t="shared" si="72"/>
        <v>5</v>
      </c>
      <c r="Q218" s="31">
        <f t="shared" si="73"/>
        <v>0</v>
      </c>
      <c r="R218" s="31" t="str">
        <f t="shared" si="74"/>
        <v>C</v>
      </c>
      <c r="S218" s="31">
        <f t="shared" si="75"/>
        <v>0</v>
      </c>
      <c r="T218" s="23" t="s">
        <v>43</v>
      </c>
    </row>
    <row r="219" spans="1:20">
      <c r="A219" s="35" t="str">
        <f t="shared" si="65"/>
        <v>ELX0097</v>
      </c>
      <c r="B219" s="110" t="s">
        <v>124</v>
      </c>
      <c r="C219" s="110"/>
      <c r="D219" s="110"/>
      <c r="E219" s="110"/>
      <c r="F219" s="110"/>
      <c r="G219" s="110"/>
      <c r="H219" s="110"/>
      <c r="I219" s="110"/>
      <c r="J219" s="21">
        <f t="shared" si="66"/>
        <v>4</v>
      </c>
      <c r="K219" s="21">
        <f t="shared" si="67"/>
        <v>2</v>
      </c>
      <c r="L219" s="21">
        <f t="shared" si="68"/>
        <v>1</v>
      </c>
      <c r="M219" s="21">
        <f t="shared" si="69"/>
        <v>0</v>
      </c>
      <c r="N219" s="21">
        <f t="shared" si="70"/>
        <v>3</v>
      </c>
      <c r="O219" s="21">
        <f t="shared" si="71"/>
        <v>4</v>
      </c>
      <c r="P219" s="21">
        <f t="shared" si="72"/>
        <v>7</v>
      </c>
      <c r="Q219" s="31">
        <f t="shared" si="73"/>
        <v>0</v>
      </c>
      <c r="R219" s="31" t="str">
        <f t="shared" si="74"/>
        <v>C</v>
      </c>
      <c r="S219" s="31">
        <f t="shared" si="75"/>
        <v>0</v>
      </c>
      <c r="T219" s="23" t="s">
        <v>43</v>
      </c>
    </row>
    <row r="220" spans="1:20">
      <c r="A220" s="35" t="str">
        <f t="shared" si="65"/>
        <v>ELM0261</v>
      </c>
      <c r="B220" s="130" t="s">
        <v>206</v>
      </c>
      <c r="C220" s="131"/>
      <c r="D220" s="131"/>
      <c r="E220" s="131"/>
      <c r="F220" s="131"/>
      <c r="G220" s="131"/>
      <c r="H220" s="131"/>
      <c r="I220" s="132"/>
      <c r="J220" s="21">
        <f t="shared" si="66"/>
        <v>4</v>
      </c>
      <c r="K220" s="21">
        <f t="shared" si="67"/>
        <v>2</v>
      </c>
      <c r="L220" s="21">
        <f t="shared" si="68"/>
        <v>1</v>
      </c>
      <c r="M220" s="21">
        <f t="shared" si="69"/>
        <v>0</v>
      </c>
      <c r="N220" s="21">
        <f t="shared" si="70"/>
        <v>3</v>
      </c>
      <c r="O220" s="21">
        <f t="shared" si="71"/>
        <v>4</v>
      </c>
      <c r="P220" s="21">
        <f t="shared" si="72"/>
        <v>7</v>
      </c>
      <c r="Q220" s="31" t="str">
        <f t="shared" si="73"/>
        <v>E</v>
      </c>
      <c r="R220" s="31">
        <f t="shared" si="74"/>
        <v>0</v>
      </c>
      <c r="S220" s="31">
        <f t="shared" si="75"/>
        <v>0</v>
      </c>
      <c r="T220" s="23" t="s">
        <v>43</v>
      </c>
    </row>
    <row r="221" spans="1:20">
      <c r="A221" s="24" t="s">
        <v>30</v>
      </c>
      <c r="B221" s="142"/>
      <c r="C221" s="143"/>
      <c r="D221" s="143"/>
      <c r="E221" s="143"/>
      <c r="F221" s="143"/>
      <c r="G221" s="143"/>
      <c r="H221" s="143"/>
      <c r="I221" s="144"/>
      <c r="J221" s="26">
        <f t="shared" ref="J221:P221" si="76">SUM(J210:J220)</f>
        <v>48</v>
      </c>
      <c r="K221" s="26">
        <f>SUM(K210:K220)</f>
        <v>20</v>
      </c>
      <c r="L221" s="26">
        <f t="shared" si="76"/>
        <v>13</v>
      </c>
      <c r="M221" s="26">
        <f t="shared" si="76"/>
        <v>5</v>
      </c>
      <c r="N221" s="26">
        <f t="shared" si="76"/>
        <v>38</v>
      </c>
      <c r="O221" s="26">
        <f t="shared" si="76"/>
        <v>47</v>
      </c>
      <c r="P221" s="26">
        <f t="shared" si="76"/>
        <v>85</v>
      </c>
      <c r="Q221" s="24">
        <f>COUNTIF(Q210:Q220,"E")</f>
        <v>8</v>
      </c>
      <c r="R221" s="24">
        <f>COUNTIF(R210:R220,"C")</f>
        <v>3</v>
      </c>
      <c r="S221" s="24">
        <f>COUNTIF(S210:S220,"VP")</f>
        <v>0</v>
      </c>
      <c r="T221" s="20"/>
    </row>
    <row r="222" spans="1:20" ht="18.75" customHeight="1">
      <c r="A222" s="145" t="s">
        <v>74</v>
      </c>
      <c r="B222" s="146"/>
      <c r="C222" s="146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  <c r="P222" s="146"/>
      <c r="Q222" s="146"/>
      <c r="R222" s="146"/>
      <c r="S222" s="146"/>
      <c r="T222" s="147"/>
    </row>
    <row r="223" spans="1:20">
      <c r="A223" s="35" t="str">
        <f>IF(ISNA(INDEX($A$37:$T$179,MATCH($B223,$B$37:$B$179,0),1)),"",INDEX($A$37:$T$179,MATCH($B223,$B$37:$B$179,0),1))</f>
        <v>ELM0092</v>
      </c>
      <c r="B223" s="110" t="s">
        <v>242</v>
      </c>
      <c r="C223" s="110"/>
      <c r="D223" s="110"/>
      <c r="E223" s="110"/>
      <c r="F223" s="110"/>
      <c r="G223" s="110"/>
      <c r="H223" s="110"/>
      <c r="I223" s="110"/>
      <c r="J223" s="21">
        <f>IF(ISNA(INDEX($A$37:$T$179,MATCH($B223,$B$37:$B$179,0),10)),"",INDEX($A$37:$T$179,MATCH($B223,$B$37:$B$179,0),10))</f>
        <v>5</v>
      </c>
      <c r="K223" s="21">
        <f>IF(ISNA(INDEX($A$37:$T$179,MATCH($B223,$B$37:$B$179,0),11)),"",INDEX($A$37:$T$179,MATCH($B223,$B$37:$B$179,0),11))</f>
        <v>2</v>
      </c>
      <c r="L223" s="21">
        <f>IF(ISNA(INDEX($A$37:$T$179,MATCH($B223,$B$37:$B$179,0),12)),"",INDEX($A$37:$T$179,MATCH($B223,$B$37:$B$179,0),12))</f>
        <v>1</v>
      </c>
      <c r="M223" s="21">
        <f>IF(ISNA(INDEX($A$37:$T$179,MATCH($B223,$B$37:$B$179,0),13)),"",INDEX($A$37:$T$179,MATCH($B223,$B$37:$B$179,0),13))</f>
        <v>1</v>
      </c>
      <c r="N223" s="21">
        <f>IF(ISNA(INDEX($A$37:$T$179,MATCH($B223,$B$37:$B$179,0),14)),"",INDEX($A$37:$T$179,MATCH($B223,$B$37:$B$179,0),14))</f>
        <v>4</v>
      </c>
      <c r="O223" s="21">
        <f>IF(ISNA(INDEX($A$37:$T$179,MATCH($B223,$B$37:$B$179,0),15)),"",INDEX($A$37:$T$179,MATCH($B223,$B$37:$B$179,0),15))</f>
        <v>6</v>
      </c>
      <c r="P223" s="21">
        <f>IF(ISNA(INDEX($A$37:$T$179,MATCH($B223,$B$37:$B$179,0),16)),"",INDEX($A$37:$T$179,MATCH($B223,$B$37:$B$179,0),16))</f>
        <v>10</v>
      </c>
      <c r="Q223" s="31" t="str">
        <f>IF(ISNA(INDEX($A$37:$T$179,MATCH($B223,$B$37:$B$179,0),17)),"",INDEX($A$37:$T$179,MATCH($B223,$B$37:$B$179,0),17))</f>
        <v>E</v>
      </c>
      <c r="R223" s="31">
        <f>IF(ISNA(INDEX($A$37:$T$179,MATCH($B223,$B$37:$B$179,0),18)),"",INDEX($A$37:$T$179,MATCH($B223,$B$37:$B$179,0),18))</f>
        <v>0</v>
      </c>
      <c r="S223" s="31">
        <f>IF(ISNA(INDEX($A$37:$T$179,MATCH($B223,$B$37:$B$179,0),19)),"",INDEX($A$37:$T$179,MATCH($B223,$B$37:$B$179,0),19))</f>
        <v>0</v>
      </c>
      <c r="T223" s="23" t="s">
        <v>43</v>
      </c>
    </row>
    <row r="224" spans="1:20">
      <c r="A224" s="35" t="str">
        <f>IF(ISNA(INDEX($A$37:$T$179,MATCH($B224,$B$37:$B$179,0),1)),"",INDEX($A$37:$T$179,MATCH($B224,$B$37:$B$179,0),1))</f>
        <v>ELX0098</v>
      </c>
      <c r="B224" s="110" t="s">
        <v>257</v>
      </c>
      <c r="C224" s="110"/>
      <c r="D224" s="110"/>
      <c r="E224" s="110"/>
      <c r="F224" s="110"/>
      <c r="G224" s="110"/>
      <c r="H224" s="110"/>
      <c r="I224" s="110"/>
      <c r="J224" s="21">
        <f>IF(ISNA(INDEX($A$37:$T$179,MATCH($B224,$B$37:$B$179,0),10)),"",INDEX($A$37:$T$179,MATCH($B224,$B$37:$B$179,0),10))</f>
        <v>3</v>
      </c>
      <c r="K224" s="21">
        <f>IF(ISNA(INDEX($A$37:$T$179,MATCH($B224,$B$37:$B$179,0),11)),"",INDEX($A$37:$T$179,MATCH($B224,$B$37:$B$179,0),11))</f>
        <v>2</v>
      </c>
      <c r="L224" s="21">
        <f>IF(ISNA(INDEX($A$37:$T$179,MATCH($B224,$B$37:$B$179,0),12)),"",INDEX($A$37:$T$179,MATCH($B224,$B$37:$B$179,0),12))</f>
        <v>1</v>
      </c>
      <c r="M224" s="21">
        <f>IF(ISNA(INDEX($A$37:$T$179,MATCH($B224,$B$37:$B$179,0),13)),"",INDEX($A$37:$T$179,MATCH($B224,$B$37:$B$179,0),13))</f>
        <v>0</v>
      </c>
      <c r="N224" s="21">
        <f>IF(ISNA(INDEX($A$37:$T$179,MATCH($B224,$B$37:$B$179,0),14)),"",INDEX($A$37:$T$179,MATCH($B224,$B$37:$B$179,0),14))</f>
        <v>3</v>
      </c>
      <c r="O224" s="21">
        <f>IF(ISNA(INDEX($A$37:$T$179,MATCH($B224,$B$37:$B$179,0),15)),"",INDEX($A$37:$T$179,MATCH($B224,$B$37:$B$179,0),15))</f>
        <v>3</v>
      </c>
      <c r="P224" s="21">
        <f>IF(ISNA(INDEX($A$37:$T$179,MATCH($B224,$B$37:$B$179,0),16)),"",INDEX($A$37:$T$179,MATCH($B224,$B$37:$B$179,0),16))</f>
        <v>6</v>
      </c>
      <c r="Q224" s="31">
        <f>IF(ISNA(INDEX($A$37:$T$179,MATCH($B224,$B$37:$B$179,0),17)),"",INDEX($A$37:$T$179,MATCH($B224,$B$37:$B$179,0),17))</f>
        <v>0</v>
      </c>
      <c r="R224" s="31" t="str">
        <f>IF(ISNA(INDEX($A$37:$T$179,MATCH($B224,$B$37:$B$179,0),18)),"",INDEX($A$37:$T$179,MATCH($B224,$B$37:$B$179,0),18))</f>
        <v>C</v>
      </c>
      <c r="S224" s="31">
        <f>IF(ISNA(INDEX($A$37:$T$179,MATCH($B224,$B$37:$B$179,0),19)),"",INDEX($A$37:$T$179,MATCH($B224,$B$37:$B$179,0),19))</f>
        <v>0</v>
      </c>
      <c r="T224" s="23" t="s">
        <v>43</v>
      </c>
    </row>
    <row r="225" spans="1:20">
      <c r="A225" s="24" t="s">
        <v>30</v>
      </c>
      <c r="B225" s="100"/>
      <c r="C225" s="100"/>
      <c r="D225" s="100"/>
      <c r="E225" s="100"/>
      <c r="F225" s="100"/>
      <c r="G225" s="100"/>
      <c r="H225" s="100"/>
      <c r="I225" s="100"/>
      <c r="J225" s="26">
        <f t="shared" ref="J225:P225" si="77">SUM(J223:J224)</f>
        <v>8</v>
      </c>
      <c r="K225" s="26">
        <f t="shared" si="77"/>
        <v>4</v>
      </c>
      <c r="L225" s="26">
        <f t="shared" si="77"/>
        <v>2</v>
      </c>
      <c r="M225" s="26">
        <f t="shared" si="77"/>
        <v>1</v>
      </c>
      <c r="N225" s="26">
        <f t="shared" si="77"/>
        <v>7</v>
      </c>
      <c r="O225" s="26">
        <f t="shared" si="77"/>
        <v>9</v>
      </c>
      <c r="P225" s="26">
        <f t="shared" si="77"/>
        <v>16</v>
      </c>
      <c r="Q225" s="24">
        <f>COUNTIF(Q223:Q224,"E")</f>
        <v>1</v>
      </c>
      <c r="R225" s="24">
        <f>COUNTIF(R223:R224,"C")</f>
        <v>1</v>
      </c>
      <c r="S225" s="24">
        <f>COUNTIF(S223:S224,"VP")</f>
        <v>0</v>
      </c>
      <c r="T225" s="25"/>
    </row>
    <row r="226" spans="1:20" ht="30.75" customHeight="1">
      <c r="A226" s="101" t="s">
        <v>55</v>
      </c>
      <c r="B226" s="102"/>
      <c r="C226" s="102"/>
      <c r="D226" s="102"/>
      <c r="E226" s="102"/>
      <c r="F226" s="102"/>
      <c r="G226" s="102"/>
      <c r="H226" s="102"/>
      <c r="I226" s="103"/>
      <c r="J226" s="26">
        <f t="shared" ref="J226:S226" si="78">SUM(J221,J225)</f>
        <v>56</v>
      </c>
      <c r="K226" s="26">
        <f t="shared" si="78"/>
        <v>24</v>
      </c>
      <c r="L226" s="26">
        <f t="shared" si="78"/>
        <v>15</v>
      </c>
      <c r="M226" s="26">
        <f t="shared" si="78"/>
        <v>6</v>
      </c>
      <c r="N226" s="26">
        <f t="shared" si="78"/>
        <v>45</v>
      </c>
      <c r="O226" s="26">
        <f t="shared" si="78"/>
        <v>56</v>
      </c>
      <c r="P226" s="26">
        <f t="shared" si="78"/>
        <v>101</v>
      </c>
      <c r="Q226" s="26">
        <f t="shared" si="78"/>
        <v>9</v>
      </c>
      <c r="R226" s="26">
        <f t="shared" si="78"/>
        <v>4</v>
      </c>
      <c r="S226" s="26">
        <f t="shared" si="78"/>
        <v>0</v>
      </c>
      <c r="T226" s="67">
        <f>13/49</f>
        <v>0.26530612244897961</v>
      </c>
    </row>
    <row r="227" spans="1:20" ht="15.75" customHeight="1">
      <c r="A227" s="104" t="s">
        <v>56</v>
      </c>
      <c r="B227" s="105"/>
      <c r="C227" s="105"/>
      <c r="D227" s="105"/>
      <c r="E227" s="105"/>
      <c r="F227" s="105"/>
      <c r="G227" s="105"/>
      <c r="H227" s="105"/>
      <c r="I227" s="105"/>
      <c r="J227" s="106"/>
      <c r="K227" s="26">
        <f t="shared" ref="K227:P227" si="79">K221*14+K225*12</f>
        <v>328</v>
      </c>
      <c r="L227" s="26">
        <f t="shared" si="79"/>
        <v>206</v>
      </c>
      <c r="M227" s="26">
        <f t="shared" si="79"/>
        <v>82</v>
      </c>
      <c r="N227" s="26">
        <f t="shared" si="79"/>
        <v>616</v>
      </c>
      <c r="O227" s="26">
        <f t="shared" si="79"/>
        <v>766</v>
      </c>
      <c r="P227" s="26">
        <f t="shared" si="79"/>
        <v>1382</v>
      </c>
      <c r="Q227" s="115"/>
      <c r="R227" s="116"/>
      <c r="S227" s="116"/>
      <c r="T227" s="117"/>
    </row>
    <row r="228" spans="1:20" ht="17.25" customHeight="1">
      <c r="A228" s="107"/>
      <c r="B228" s="108"/>
      <c r="C228" s="108"/>
      <c r="D228" s="108"/>
      <c r="E228" s="108"/>
      <c r="F228" s="108"/>
      <c r="G228" s="108"/>
      <c r="H228" s="108"/>
      <c r="I228" s="108"/>
      <c r="J228" s="109"/>
      <c r="K228" s="121">
        <f>SUM(K227:M227)</f>
        <v>616</v>
      </c>
      <c r="L228" s="122"/>
      <c r="M228" s="123"/>
      <c r="N228" s="124">
        <f>SUM(N227:O227)</f>
        <v>1382</v>
      </c>
      <c r="O228" s="125"/>
      <c r="P228" s="126"/>
      <c r="Q228" s="118"/>
      <c r="R228" s="119"/>
      <c r="S228" s="119"/>
      <c r="T228" s="120"/>
    </row>
    <row r="229" spans="1:20" ht="23.25" customHeight="1">
      <c r="A229" s="100" t="s">
        <v>65</v>
      </c>
      <c r="B229" s="152"/>
      <c r="C229" s="152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  <c r="R229" s="152"/>
      <c r="S229" s="152"/>
      <c r="T229" s="152"/>
    </row>
    <row r="230" spans="1:20" ht="26.25" customHeight="1">
      <c r="A230" s="100" t="s">
        <v>32</v>
      </c>
      <c r="B230" s="100" t="s">
        <v>31</v>
      </c>
      <c r="C230" s="100"/>
      <c r="D230" s="100"/>
      <c r="E230" s="100"/>
      <c r="F230" s="100"/>
      <c r="G230" s="100"/>
      <c r="H230" s="100"/>
      <c r="I230" s="100"/>
      <c r="J230" s="151" t="s">
        <v>46</v>
      </c>
      <c r="K230" s="151" t="s">
        <v>29</v>
      </c>
      <c r="L230" s="151"/>
      <c r="M230" s="151"/>
      <c r="N230" s="151" t="s">
        <v>47</v>
      </c>
      <c r="O230" s="151"/>
      <c r="P230" s="151"/>
      <c r="Q230" s="151" t="s">
        <v>28</v>
      </c>
      <c r="R230" s="151"/>
      <c r="S230" s="151"/>
      <c r="T230" s="151" t="s">
        <v>27</v>
      </c>
    </row>
    <row r="231" spans="1:20">
      <c r="A231" s="100"/>
      <c r="B231" s="100"/>
      <c r="C231" s="100"/>
      <c r="D231" s="100"/>
      <c r="E231" s="100"/>
      <c r="F231" s="100"/>
      <c r="G231" s="100"/>
      <c r="H231" s="100"/>
      <c r="I231" s="100"/>
      <c r="J231" s="151"/>
      <c r="K231" s="32" t="s">
        <v>33</v>
      </c>
      <c r="L231" s="32" t="s">
        <v>34</v>
      </c>
      <c r="M231" s="32" t="s">
        <v>35</v>
      </c>
      <c r="N231" s="32" t="s">
        <v>39</v>
      </c>
      <c r="O231" s="32" t="s">
        <v>10</v>
      </c>
      <c r="P231" s="32" t="s">
        <v>36</v>
      </c>
      <c r="Q231" s="32" t="s">
        <v>37</v>
      </c>
      <c r="R231" s="32" t="s">
        <v>33</v>
      </c>
      <c r="S231" s="32" t="s">
        <v>38</v>
      </c>
      <c r="T231" s="151"/>
    </row>
    <row r="232" spans="1:20" ht="18.75" customHeight="1">
      <c r="A232" s="145" t="s">
        <v>62</v>
      </c>
      <c r="B232" s="146"/>
      <c r="C232" s="146"/>
      <c r="D232" s="146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  <c r="O232" s="146"/>
      <c r="P232" s="146"/>
      <c r="Q232" s="146"/>
      <c r="R232" s="146"/>
      <c r="S232" s="146"/>
      <c r="T232" s="147"/>
    </row>
    <row r="233" spans="1:20">
      <c r="A233" s="35" t="str">
        <f t="shared" ref="A233:A240" si="80">IF(ISNA(INDEX($A$37:$T$179,MATCH($B233,$B$37:$B$179,0),1)),"",INDEX($A$37:$T$179,MATCH($B233,$B$37:$B$179,0),1))</f>
        <v>ELM0080</v>
      </c>
      <c r="B233" s="110" t="s">
        <v>169</v>
      </c>
      <c r="C233" s="110"/>
      <c r="D233" s="110"/>
      <c r="E233" s="110"/>
      <c r="F233" s="110"/>
      <c r="G233" s="110"/>
      <c r="H233" s="110"/>
      <c r="I233" s="110"/>
      <c r="J233" s="21">
        <f t="shared" ref="J233:J240" si="81">IF(ISNA(INDEX($A$37:$T$179,MATCH($B233,$B$37:$B$179,0),10)),"",INDEX($A$37:$T$179,MATCH($B233,$B$37:$B$179,0),10))</f>
        <v>5</v>
      </c>
      <c r="K233" s="21">
        <f t="shared" ref="K233:K240" si="82">IF(ISNA(INDEX($A$37:$T$179,MATCH($B233,$B$37:$B$179,0),11)),"",INDEX($A$37:$T$179,MATCH($B233,$B$37:$B$179,0),11))</f>
        <v>2</v>
      </c>
      <c r="L233" s="21">
        <f>IF(ISNA(INDEX($A$37:$T$179,MATCH($B233,$B$37:$B$179,0),12)),"",INDEX($A$37:$T$179,MATCH($B233,$B$37:$B$179,0),12))</f>
        <v>1</v>
      </c>
      <c r="M233" s="21">
        <f>IF(ISNA(INDEX($A$37:$T$179,MATCH($B233,$B$37:$B$179,0),13)),"",INDEX($A$37:$T$179,MATCH($B233,$B$37:$B$179,0),13))</f>
        <v>1</v>
      </c>
      <c r="N233" s="21">
        <f t="shared" ref="N233:N240" si="83">IF(ISNA(INDEX($A$37:$T$179,MATCH($B233,$B$37:$B$179,0),14)),"",INDEX($A$37:$T$179,MATCH($B233,$B$37:$B$179,0),14))</f>
        <v>4</v>
      </c>
      <c r="O233" s="21">
        <f t="shared" ref="O233:O240" si="84">IF(ISNA(INDEX($A$37:$T$179,MATCH($B233,$B$37:$B$179,0),15)),"",INDEX($A$37:$T$179,MATCH($B233,$B$37:$B$179,0),15))</f>
        <v>5</v>
      </c>
      <c r="P233" s="21">
        <f t="shared" ref="P233:P240" si="85">IF(ISNA(INDEX($A$37:$T$179,MATCH($B233,$B$37:$B$179,0),16)),"",INDEX($A$37:$T$179,MATCH($B233,$B$37:$B$179,0),16))</f>
        <v>9</v>
      </c>
      <c r="Q233" s="31" t="str">
        <f t="shared" ref="Q233:Q239" si="86">IF(ISNA(INDEX($A$37:$T$179,MATCH($B233,$B$37:$B$179,0),17)),"",INDEX($A$37:$T$179,MATCH($B233,$B$37:$B$179,0),17))</f>
        <v>E</v>
      </c>
      <c r="R233" s="31">
        <f t="shared" ref="R233:R240" si="87">IF(ISNA(INDEX($A$37:$T$179,MATCH($B233,$B$37:$B$179,0),18)),"",INDEX($A$37:$T$179,MATCH($B233,$B$37:$B$179,0),18))</f>
        <v>0</v>
      </c>
      <c r="S233" s="31">
        <f t="shared" ref="S233:S239" si="88">IF(ISNA(INDEX($A$37:$T$179,MATCH($B233,$B$37:$B$179,0),19)),"",INDEX($A$37:$T$179,MATCH($B233,$B$37:$B$179,0),19))</f>
        <v>0</v>
      </c>
      <c r="T233" s="20" t="s">
        <v>44</v>
      </c>
    </row>
    <row r="234" spans="1:20">
      <c r="A234" s="35" t="str">
        <f t="shared" si="80"/>
        <v>ELM0258</v>
      </c>
      <c r="B234" s="110" t="s">
        <v>175</v>
      </c>
      <c r="C234" s="110"/>
      <c r="D234" s="110"/>
      <c r="E234" s="110"/>
      <c r="F234" s="110"/>
      <c r="G234" s="110"/>
      <c r="H234" s="110"/>
      <c r="I234" s="110"/>
      <c r="J234" s="21">
        <f t="shared" si="81"/>
        <v>4</v>
      </c>
      <c r="K234" s="21">
        <f t="shared" si="82"/>
        <v>2</v>
      </c>
      <c r="L234" s="21">
        <f>IF(ISNA(INDEX($A$37:$T$179,MATCH($B234,$B$37:$B$179,0),12)),"",INDEX($A$37:$T$179,MATCH($B234,$B$37:$B$179,0),12))</f>
        <v>0</v>
      </c>
      <c r="M234" s="21">
        <f>IF(ISNA(INDEX($A$37:$T$179,MATCH($B234,$B$37:$B$179,0),13)),"",INDEX($A$37:$T$179,MATCH($B234,$B$37:$B$179,0),13))</f>
        <v>1</v>
      </c>
      <c r="N234" s="21">
        <f t="shared" si="83"/>
        <v>3</v>
      </c>
      <c r="O234" s="21">
        <f t="shared" si="84"/>
        <v>4</v>
      </c>
      <c r="P234" s="21">
        <f t="shared" si="85"/>
        <v>7</v>
      </c>
      <c r="Q234" s="31" t="str">
        <f t="shared" si="86"/>
        <v>E</v>
      </c>
      <c r="R234" s="31">
        <f t="shared" si="87"/>
        <v>0</v>
      </c>
      <c r="S234" s="31">
        <f t="shared" si="88"/>
        <v>0</v>
      </c>
      <c r="T234" s="20" t="s">
        <v>44</v>
      </c>
    </row>
    <row r="235" spans="1:20">
      <c r="A235" s="35" t="str">
        <f t="shared" si="80"/>
        <v>ELM0259</v>
      </c>
      <c r="B235" s="130" t="s">
        <v>177</v>
      </c>
      <c r="C235" s="131"/>
      <c r="D235" s="131"/>
      <c r="E235" s="131"/>
      <c r="F235" s="131"/>
      <c r="G235" s="131"/>
      <c r="H235" s="131"/>
      <c r="I235" s="132"/>
      <c r="J235" s="21">
        <f t="shared" si="81"/>
        <v>4</v>
      </c>
      <c r="K235" s="21">
        <f t="shared" si="82"/>
        <v>2</v>
      </c>
      <c r="L235" s="21">
        <f>IF(ISNA(INDEX($A$37:$T$179,MATCH($B235,$B$37:$B$179,0),12)),"",INDEX($A$37:$T$179,MATCH($B235,$B$37:$B$179,0),12))</f>
        <v>1</v>
      </c>
      <c r="M235" s="21">
        <f>IF(ISNA(INDEX($A$37:$T$179,MATCH($B235,$B$37:$B$179,0),13)),"",INDEX($A$37:$T$179,MATCH($B235,$B$37:$B$179,0),13))</f>
        <v>1</v>
      </c>
      <c r="N235" s="21">
        <f t="shared" si="83"/>
        <v>4</v>
      </c>
      <c r="O235" s="21">
        <f t="shared" si="84"/>
        <v>3</v>
      </c>
      <c r="P235" s="21">
        <f t="shared" si="85"/>
        <v>7</v>
      </c>
      <c r="Q235" s="31" t="str">
        <f t="shared" si="86"/>
        <v>E</v>
      </c>
      <c r="R235" s="31">
        <f t="shared" si="87"/>
        <v>0</v>
      </c>
      <c r="S235" s="31">
        <f t="shared" si="88"/>
        <v>0</v>
      </c>
      <c r="T235" s="20" t="s">
        <v>44</v>
      </c>
    </row>
    <row r="236" spans="1:20">
      <c r="A236" s="35" t="str">
        <f t="shared" si="80"/>
        <v>ELM0084</v>
      </c>
      <c r="B236" s="110" t="s">
        <v>179</v>
      </c>
      <c r="C236" s="110"/>
      <c r="D236" s="110"/>
      <c r="E236" s="110"/>
      <c r="F236" s="110"/>
      <c r="G236" s="110"/>
      <c r="H236" s="110"/>
      <c r="I236" s="110"/>
      <c r="J236" s="21">
        <f t="shared" si="81"/>
        <v>3</v>
      </c>
      <c r="K236" s="153" t="str">
        <f t="shared" si="82"/>
        <v>3săpt.x30ore=90 ore</v>
      </c>
      <c r="L236" s="154"/>
      <c r="M236" s="155"/>
      <c r="N236" s="21">
        <f t="shared" si="83"/>
        <v>1</v>
      </c>
      <c r="O236" s="21">
        <f t="shared" si="84"/>
        <v>4</v>
      </c>
      <c r="P236" s="21">
        <f t="shared" si="85"/>
        <v>5</v>
      </c>
      <c r="Q236" s="31">
        <f t="shared" si="86"/>
        <v>0</v>
      </c>
      <c r="R236" s="31" t="str">
        <f t="shared" si="87"/>
        <v>C</v>
      </c>
      <c r="S236" s="31">
        <f t="shared" si="88"/>
        <v>0</v>
      </c>
      <c r="T236" s="20" t="s">
        <v>44</v>
      </c>
    </row>
    <row r="237" spans="1:20">
      <c r="A237" s="35" t="str">
        <f t="shared" si="80"/>
        <v>ELM0260</v>
      </c>
      <c r="B237" s="110" t="s">
        <v>183</v>
      </c>
      <c r="C237" s="110"/>
      <c r="D237" s="110"/>
      <c r="E237" s="110"/>
      <c r="F237" s="110"/>
      <c r="G237" s="110"/>
      <c r="H237" s="110"/>
      <c r="I237" s="110"/>
      <c r="J237" s="21">
        <f t="shared" si="81"/>
        <v>5</v>
      </c>
      <c r="K237" s="21">
        <f t="shared" si="82"/>
        <v>2</v>
      </c>
      <c r="L237" s="21">
        <f>IF(ISNA(INDEX($A$37:$T$179,MATCH($B237,$B$37:$B$179,0),12)),"",INDEX($A$37:$T$179,MATCH($B237,$B$37:$B$179,0),12))</f>
        <v>1</v>
      </c>
      <c r="M237" s="21">
        <f>IF(ISNA(INDEX($A$37:$T$179,MATCH($B237,$B$37:$B$179,0),13)),"",INDEX($A$37:$T$179,MATCH($B237,$B$37:$B$179,0),13))</f>
        <v>1</v>
      </c>
      <c r="N237" s="21">
        <f t="shared" si="83"/>
        <v>4</v>
      </c>
      <c r="O237" s="21">
        <f t="shared" si="84"/>
        <v>5</v>
      </c>
      <c r="P237" s="21">
        <f t="shared" si="85"/>
        <v>9</v>
      </c>
      <c r="Q237" s="31" t="str">
        <f t="shared" si="86"/>
        <v>E</v>
      </c>
      <c r="R237" s="31">
        <f t="shared" si="87"/>
        <v>0</v>
      </c>
      <c r="S237" s="31">
        <f t="shared" si="88"/>
        <v>0</v>
      </c>
      <c r="T237" s="20" t="s">
        <v>44</v>
      </c>
    </row>
    <row r="238" spans="1:20">
      <c r="A238" s="35" t="str">
        <f t="shared" si="80"/>
        <v>ELM0093</v>
      </c>
      <c r="B238" s="110" t="s">
        <v>186</v>
      </c>
      <c r="C238" s="110"/>
      <c r="D238" s="110"/>
      <c r="E238" s="110"/>
      <c r="F238" s="110"/>
      <c r="G238" s="110"/>
      <c r="H238" s="110"/>
      <c r="I238" s="110"/>
      <c r="J238" s="21">
        <f t="shared" si="81"/>
        <v>4</v>
      </c>
      <c r="K238" s="21">
        <f t="shared" si="82"/>
        <v>2</v>
      </c>
      <c r="L238" s="21">
        <f>IF(ISNA(INDEX($A$37:$T$179,MATCH($B238,$B$37:$B$179,0),12)),"",INDEX($A$37:$T$179,MATCH($B238,$B$37:$B$179,0),12))</f>
        <v>1</v>
      </c>
      <c r="M238" s="21">
        <f>IF(ISNA(INDEX($A$37:$T$179,MATCH($B238,$B$37:$B$179,0),13)),"",INDEX($A$37:$T$179,MATCH($B238,$B$37:$B$179,0),13))</f>
        <v>1</v>
      </c>
      <c r="N238" s="21">
        <f t="shared" si="83"/>
        <v>4</v>
      </c>
      <c r="O238" s="21">
        <f t="shared" si="84"/>
        <v>3</v>
      </c>
      <c r="P238" s="21">
        <f t="shared" si="85"/>
        <v>7</v>
      </c>
      <c r="Q238" s="31" t="str">
        <f t="shared" si="86"/>
        <v>E</v>
      </c>
      <c r="R238" s="31">
        <f t="shared" si="87"/>
        <v>0</v>
      </c>
      <c r="S238" s="31">
        <f t="shared" si="88"/>
        <v>0</v>
      </c>
      <c r="T238" s="20" t="s">
        <v>44</v>
      </c>
    </row>
    <row r="239" spans="1:20">
      <c r="A239" s="35" t="str">
        <f t="shared" si="80"/>
        <v>ELM0090</v>
      </c>
      <c r="B239" s="110" t="s">
        <v>185</v>
      </c>
      <c r="C239" s="110"/>
      <c r="D239" s="110"/>
      <c r="E239" s="110"/>
      <c r="F239" s="110"/>
      <c r="G239" s="110"/>
      <c r="H239" s="110"/>
      <c r="I239" s="110"/>
      <c r="J239" s="21">
        <f t="shared" si="81"/>
        <v>4</v>
      </c>
      <c r="K239" s="21">
        <f t="shared" si="82"/>
        <v>2</v>
      </c>
      <c r="L239" s="21">
        <f>IF(ISNA(INDEX($A$37:$T$179,MATCH($B239,$B$37:$B$179,0),12)),"",INDEX($A$37:$T$179,MATCH($B239,$B$37:$B$179,0),12))</f>
        <v>1</v>
      </c>
      <c r="M239" s="21">
        <f>IF(ISNA(INDEX($A$37:$T$179,MATCH($B239,$B$37:$B$179,0),13)),"",INDEX($A$37:$T$179,MATCH($B239,$B$37:$B$179,0),13))</f>
        <v>1</v>
      </c>
      <c r="N239" s="21">
        <f t="shared" si="83"/>
        <v>4</v>
      </c>
      <c r="O239" s="21">
        <f t="shared" si="84"/>
        <v>3</v>
      </c>
      <c r="P239" s="21">
        <f t="shared" si="85"/>
        <v>7</v>
      </c>
      <c r="Q239" s="31" t="str">
        <f t="shared" si="86"/>
        <v>E</v>
      </c>
      <c r="R239" s="31">
        <f t="shared" si="87"/>
        <v>0</v>
      </c>
      <c r="S239" s="31">
        <f t="shared" si="88"/>
        <v>0</v>
      </c>
      <c r="T239" s="20" t="s">
        <v>44</v>
      </c>
    </row>
    <row r="240" spans="1:20">
      <c r="A240" s="35" t="str">
        <f t="shared" si="80"/>
        <v>ELX0126</v>
      </c>
      <c r="B240" s="130" t="s">
        <v>127</v>
      </c>
      <c r="C240" s="131"/>
      <c r="D240" s="131"/>
      <c r="E240" s="131"/>
      <c r="F240" s="131"/>
      <c r="G240" s="131"/>
      <c r="H240" s="131"/>
      <c r="I240" s="132"/>
      <c r="J240" s="21">
        <f t="shared" si="81"/>
        <v>4</v>
      </c>
      <c r="K240" s="21">
        <f t="shared" si="82"/>
        <v>1</v>
      </c>
      <c r="L240" s="21">
        <f>IF(ISNA(INDEX($A$37:$T$179,MATCH($B240,$B$37:$B$179,0),12)),"",INDEX($A$37:$T$179,MATCH($B240,$B$37:$B$179,0),12))</f>
        <v>1</v>
      </c>
      <c r="M240" s="21">
        <f>IF(ISNA(INDEX($A$37:$T$179,MATCH($B240,$B$37:$B$179,0),13)),"",INDEX($A$37:$T$179,MATCH($B240,$B$37:$B$179,0),13))</f>
        <v>0</v>
      </c>
      <c r="N240" s="21">
        <f t="shared" si="83"/>
        <v>2</v>
      </c>
      <c r="O240" s="21">
        <f t="shared" si="84"/>
        <v>5</v>
      </c>
      <c r="P240" s="21">
        <f t="shared" si="85"/>
        <v>7</v>
      </c>
      <c r="Q240" s="31"/>
      <c r="R240" s="31" t="str">
        <f t="shared" si="87"/>
        <v>C</v>
      </c>
      <c r="S240" s="31"/>
      <c r="T240" s="77" t="s">
        <v>44</v>
      </c>
    </row>
    <row r="241" spans="1:20">
      <c r="A241" s="24" t="s">
        <v>30</v>
      </c>
      <c r="B241" s="142"/>
      <c r="C241" s="143"/>
      <c r="D241" s="143"/>
      <c r="E241" s="143"/>
      <c r="F241" s="143"/>
      <c r="G241" s="143"/>
      <c r="H241" s="143"/>
      <c r="I241" s="144"/>
      <c r="J241" s="26">
        <f>SUM(J233:J240)</f>
        <v>33</v>
      </c>
      <c r="K241" s="26">
        <f t="shared" ref="K241:P241" si="89">SUM(K233:K240)</f>
        <v>13</v>
      </c>
      <c r="L241" s="26">
        <f t="shared" si="89"/>
        <v>6</v>
      </c>
      <c r="M241" s="26">
        <f t="shared" si="89"/>
        <v>6</v>
      </c>
      <c r="N241" s="26">
        <f t="shared" si="89"/>
        <v>26</v>
      </c>
      <c r="O241" s="26">
        <f t="shared" si="89"/>
        <v>32</v>
      </c>
      <c r="P241" s="26">
        <f t="shared" si="89"/>
        <v>58</v>
      </c>
      <c r="Q241" s="24">
        <f>COUNTIF(Q233:Q239,"E")</f>
        <v>6</v>
      </c>
      <c r="R241" s="24">
        <f>COUNTIF(R233:R240,"C")</f>
        <v>2</v>
      </c>
      <c r="S241" s="24">
        <f>COUNTIF(S233:S239,"VP")</f>
        <v>0</v>
      </c>
      <c r="T241" s="20"/>
    </row>
    <row r="242" spans="1:20" ht="18" customHeight="1">
      <c r="A242" s="145" t="s">
        <v>75</v>
      </c>
      <c r="B242" s="146"/>
      <c r="C242" s="146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  <c r="P242" s="146"/>
      <c r="Q242" s="146"/>
      <c r="R242" s="146"/>
      <c r="S242" s="146"/>
      <c r="T242" s="147"/>
    </row>
    <row r="243" spans="1:20">
      <c r="A243" s="35" t="str">
        <f>IF(ISNA(INDEX($A$37:$T$179,MATCH($B243,$B$37:$B$179,0),1)),"",INDEX($A$37:$T$179,MATCH($B243,$B$37:$B$179,0),1))</f>
        <v>ELM0262</v>
      </c>
      <c r="B243" s="54" t="s">
        <v>191</v>
      </c>
      <c r="C243" s="55"/>
      <c r="D243" s="55"/>
      <c r="E243" s="55"/>
      <c r="F243" s="55"/>
      <c r="G243" s="55"/>
      <c r="H243" s="55"/>
      <c r="I243" s="56"/>
      <c r="J243" s="21">
        <f>IF(ISNA(INDEX($A$37:$T$179,MATCH($B243,$B$37:$B$179,0),10)),"",INDEX($A$37:$T$179,MATCH($B243,$B$37:$B$179,0),10))</f>
        <v>5</v>
      </c>
      <c r="K243" s="21">
        <f>IF(ISNA(INDEX($A$37:$T$179,MATCH($B243,$B$37:$B$179,0),11)),"",INDEX($A$37:$T$179,MATCH($B243,$B$37:$B$179,0),11))</f>
        <v>2</v>
      </c>
      <c r="L243" s="21">
        <f>IF(ISNA(INDEX($A$37:$T$179,MATCH($B243,$B$37:$B$179,0),12)),"",INDEX($A$37:$T$179,MATCH($B243,$B$37:$B$179,0),12))</f>
        <v>1</v>
      </c>
      <c r="M243" s="21">
        <f>IF(ISNA(INDEX($A$37:$T$179,MATCH($B243,$B$37:$B$179,0),13)),"",INDEX($A$37:$T$179,MATCH($B243,$B$37:$B$179,0),13))</f>
        <v>1</v>
      </c>
      <c r="N243" s="21">
        <f>IF(ISNA(INDEX($A$37:$T$179,MATCH($B243,$B$37:$B$179,0),14)),"",INDEX($A$37:$T$179,MATCH($B243,$B$37:$B$179,0),14))</f>
        <v>4</v>
      </c>
      <c r="O243" s="21">
        <f>IF(ISNA(INDEX($A$37:$T$179,MATCH($B243,$B$37:$B$179,0),15)),"",INDEX($A$37:$T$179,MATCH($B243,$B$37:$B$179,0),15))</f>
        <v>6</v>
      </c>
      <c r="P243" s="21">
        <f>IF(ISNA(INDEX($A$37:$T$179,MATCH($B243,$B$37:$B$179,0),16)),"",INDEX($A$37:$T$179,MATCH($B243,$B$37:$B$179,0),16))</f>
        <v>10</v>
      </c>
      <c r="Q243" s="31" t="str">
        <f>IF(ISNA(INDEX($A$37:$T$179,MATCH($B243,$B$37:$B$179,0),17)),"",INDEX($A$37:$T$179,MATCH($B243,$B$37:$B$179,0),17))</f>
        <v>E</v>
      </c>
      <c r="R243" s="31">
        <f>IF(ISNA(INDEX($A$37:$T$179,MATCH($B243,$B$37:$B$179,0),18)),"",INDEX($A$37:$T$179,MATCH($B243,$B$37:$B$179,0),18))</f>
        <v>0</v>
      </c>
      <c r="S243" s="31">
        <f>IF(ISNA(INDEX($A$37:$T$179,MATCH($B243,$B$37:$B$179,0),19)),"",INDEX($A$37:$T$179,MATCH($B243,$B$37:$B$179,0),19))</f>
        <v>0</v>
      </c>
      <c r="T243" s="20" t="s">
        <v>44</v>
      </c>
    </row>
    <row r="244" spans="1:20">
      <c r="A244" s="35" t="str">
        <f>IF(ISNA(INDEX($A$37:$T$179,MATCH($B244,$B$37:$B$179,0),1)),"",INDEX($A$37:$T$179,MATCH($B244,$B$37:$B$179,0),1))</f>
        <v>ELM0216</v>
      </c>
      <c r="B244" s="54" t="s">
        <v>192</v>
      </c>
      <c r="C244" s="55"/>
      <c r="D244" s="55"/>
      <c r="E244" s="55"/>
      <c r="F244" s="55"/>
      <c r="G244" s="55"/>
      <c r="H244" s="55"/>
      <c r="I244" s="56"/>
      <c r="J244" s="21">
        <f>IF(ISNA(INDEX($A$37:$T$179,MATCH($B244,$B$37:$B$179,0),10)),"",INDEX($A$37:$T$179,MATCH($B244,$B$37:$B$179,0),10))</f>
        <v>5</v>
      </c>
      <c r="K244" s="21">
        <f>IF(ISNA(INDEX($A$37:$T$179,MATCH($B244,$B$37:$B$179,0),11)),"",INDEX($A$37:$T$179,MATCH($B244,$B$37:$B$179,0),11))</f>
        <v>2</v>
      </c>
      <c r="L244" s="21">
        <f>IF(ISNA(INDEX($A$37:$T$179,MATCH($B244,$B$37:$B$179,0),12)),"",INDEX($A$37:$T$179,MATCH($B244,$B$37:$B$179,0),12))</f>
        <v>1</v>
      </c>
      <c r="M244" s="21">
        <f>IF(ISNA(INDEX($A$37:$T$179,MATCH($B244,$B$37:$B$179,0),13)),"",INDEX($A$37:$T$179,MATCH($B244,$B$37:$B$179,0),13))</f>
        <v>1</v>
      </c>
      <c r="N244" s="21">
        <f>IF(ISNA(INDEX($A$37:$T$179,MATCH($B244,$B$37:$B$179,0),14)),"",INDEX($A$37:$T$179,MATCH($B244,$B$37:$B$179,0),14))</f>
        <v>4</v>
      </c>
      <c r="O244" s="21">
        <f>IF(ISNA(INDEX($A$37:$T$179,MATCH($B244,$B$37:$B$179,0),15)),"",INDEX($A$37:$T$179,MATCH($B244,$B$37:$B$179,0),15))</f>
        <v>6</v>
      </c>
      <c r="P244" s="21">
        <f>IF(ISNA(INDEX($A$37:$T$179,MATCH($B244,$B$37:$B$179,0),16)),"",INDEX($A$37:$T$179,MATCH($B244,$B$37:$B$179,0),16))</f>
        <v>10</v>
      </c>
      <c r="Q244" s="31" t="str">
        <f>IF(ISNA(INDEX($A$37:$T$179,MATCH($B244,$B$37:$B$179,0),17)),"",INDEX($A$37:$T$179,MATCH($B244,$B$37:$B$179,0),17))</f>
        <v>E</v>
      </c>
      <c r="R244" s="31">
        <f>IF(ISNA(INDEX($A$37:$T$179,MATCH($B244,$B$37:$B$179,0),18)),"",INDEX($A$37:$T$179,MATCH($B244,$B$37:$B$179,0),18))</f>
        <v>0</v>
      </c>
      <c r="S244" s="31">
        <f>IF(ISNA(INDEX($A$37:$T$179,MATCH($B244,$B$37:$B$179,0),19)),"",INDEX($A$37:$T$179,MATCH($B244,$B$37:$B$179,0),19))</f>
        <v>0</v>
      </c>
      <c r="T244" s="20" t="s">
        <v>44</v>
      </c>
    </row>
    <row r="245" spans="1:20">
      <c r="A245" s="35" t="str">
        <f>IF(ISNA(INDEX($A$37:$T$179,MATCH($B245,$B$37:$B$179,0),1)),"",INDEX($A$37:$T$179,MATCH($B245,$B$37:$B$179,0),1))</f>
        <v>ELM0096</v>
      </c>
      <c r="B245" s="54" t="s">
        <v>193</v>
      </c>
      <c r="C245" s="55"/>
      <c r="D245" s="55"/>
      <c r="E245" s="55"/>
      <c r="F245" s="55"/>
      <c r="G245" s="55"/>
      <c r="H245" s="55"/>
      <c r="I245" s="56"/>
      <c r="J245" s="21">
        <f>IF(ISNA(INDEX($A$37:$T$179,MATCH($B245,$B$37:$B$179,0),10)),"",INDEX($A$37:$T$179,MATCH($B245,$B$37:$B$179,0),10))</f>
        <v>5</v>
      </c>
      <c r="K245" s="21">
        <f>IF(ISNA(INDEX($A$37:$T$179,MATCH($B245,$B$37:$B$179,0),11)),"",INDEX($A$37:$T$179,MATCH($B245,$B$37:$B$179,0),11))</f>
        <v>2</v>
      </c>
      <c r="L245" s="21">
        <f>IF(ISNA(INDEX($A$37:$T$179,MATCH($B245,$B$37:$B$179,0),12)),"",INDEX($A$37:$T$179,MATCH($B245,$B$37:$B$179,0),12))</f>
        <v>1</v>
      </c>
      <c r="M245" s="21">
        <f>IF(ISNA(INDEX($A$37:$T$179,MATCH($B245,$B$37:$B$179,0),13)),"",INDEX($A$37:$T$179,MATCH($B245,$B$37:$B$179,0),13))</f>
        <v>1</v>
      </c>
      <c r="N245" s="21">
        <f>IF(ISNA(INDEX($A$37:$T$179,MATCH($B245,$B$37:$B$179,0),14)),"",INDEX($A$37:$T$179,MATCH($B245,$B$37:$B$179,0),14))</f>
        <v>4</v>
      </c>
      <c r="O245" s="21">
        <f>IF(ISNA(INDEX($A$37:$T$179,MATCH($B245,$B$37:$B$179,0),15)),"",INDEX($A$37:$T$179,MATCH($B245,$B$37:$B$179,0),15))</f>
        <v>6</v>
      </c>
      <c r="P245" s="21">
        <f>IF(ISNA(INDEX($A$37:$T$179,MATCH($B245,$B$37:$B$179,0),16)),"",INDEX($A$37:$T$179,MATCH($B245,$B$37:$B$179,0),16))</f>
        <v>10</v>
      </c>
      <c r="Q245" s="31" t="str">
        <f>IF(ISNA(INDEX($A$37:$T$179,MATCH($B245,$B$37:$B$179,0),17)),"",INDEX($A$37:$T$179,MATCH($B245,$B$37:$B$179,0),17))</f>
        <v>E</v>
      </c>
      <c r="R245" s="31">
        <f>IF(ISNA(INDEX($A$37:$T$179,MATCH($B245,$B$37:$B$179,0),18)),"",INDEX($A$37:$T$179,MATCH($B245,$B$37:$B$179,0),18))</f>
        <v>0</v>
      </c>
      <c r="S245" s="31">
        <f>IF(ISNA(INDEX($A$37:$T$179,MATCH($B245,$B$37:$B$179,0),19)),"",INDEX($A$37:$T$179,MATCH($B245,$B$37:$B$179,0),19))</f>
        <v>0</v>
      </c>
      <c r="T245" s="38" t="s">
        <v>44</v>
      </c>
    </row>
    <row r="246" spans="1:20">
      <c r="A246" s="35" t="str">
        <f>IF(ISNA(INDEX($A$37:$T$179,MATCH($B246,$B$37:$B$179,0),1)),"",INDEX($A$37:$T$179,MATCH($B246,$B$37:$B$179,0),1))</f>
        <v>ELX0127</v>
      </c>
      <c r="B246" s="54" t="s">
        <v>258</v>
      </c>
      <c r="C246" s="55"/>
      <c r="D246" s="55"/>
      <c r="E246" s="55"/>
      <c r="F246" s="55"/>
      <c r="G246" s="55"/>
      <c r="H246" s="55"/>
      <c r="I246" s="56"/>
      <c r="J246" s="21">
        <f>IF(ISNA(INDEX($A$37:$T$179,MATCH($B246,$B$37:$B$179,0),10)),"",INDEX($A$37:$T$179,MATCH($B246,$B$37:$B$179,0),10))</f>
        <v>4</v>
      </c>
      <c r="K246" s="21">
        <f>IF(ISNA(INDEX($A$37:$T$179,MATCH($B246,$B$37:$B$179,0),11)),"",INDEX($A$37:$T$179,MATCH($B246,$B$37:$B$179,0),11))</f>
        <v>1</v>
      </c>
      <c r="L246" s="21">
        <f>IF(ISNA(INDEX($A$37:$T$179,MATCH($B246,$B$37:$B$179,0),12)),"",INDEX($A$37:$T$179,MATCH($B246,$B$37:$B$179,0),12))</f>
        <v>1</v>
      </c>
      <c r="M246" s="21">
        <f>IF(ISNA(INDEX($A$37:$T$179,MATCH($B246,$B$37:$B$179,0),13)),"",INDEX($A$37:$T$179,MATCH($B246,$B$37:$B$179,0),13))</f>
        <v>0</v>
      </c>
      <c r="N246" s="21">
        <f>IF(ISNA(INDEX($A$37:$T$179,MATCH($B246,$B$37:$B$179,0),14)),"",INDEX($A$37:$T$179,MATCH($B246,$B$37:$B$179,0),14))</f>
        <v>2</v>
      </c>
      <c r="O246" s="21">
        <f>IF(ISNA(INDEX($A$37:$T$179,MATCH($B246,$B$37:$B$179,0),15)),"",INDEX($A$37:$T$179,MATCH($B246,$B$37:$B$179,0),15))</f>
        <v>6</v>
      </c>
      <c r="P246" s="21">
        <f>IF(ISNA(INDEX($A$37:$T$179,MATCH($B246,$B$37:$B$179,0),16)),"",INDEX($A$37:$T$179,MATCH($B246,$B$37:$B$179,0),16))</f>
        <v>8</v>
      </c>
      <c r="Q246" s="31">
        <f>IF(ISNA(INDEX($A$37:$T$179,MATCH($B246,$B$37:$B$179,0),17)),"",INDEX($A$37:$T$179,MATCH($B246,$B$37:$B$179,0),17))</f>
        <v>0</v>
      </c>
      <c r="R246" s="31" t="str">
        <f>IF(ISNA(INDEX($A$37:$T$179,MATCH($B246,$B$37:$B$179,0),18)),"",INDEX($A$37:$T$179,MATCH($B246,$B$37:$B$179,0),18))</f>
        <v>C</v>
      </c>
      <c r="S246" s="31">
        <f>IF(ISNA(INDEX($A$37:$T$179,MATCH($B246,$B$37:$B$179,0),19)),"",INDEX($A$37:$T$179,MATCH($B246,$B$37:$B$179,0),19))</f>
        <v>0</v>
      </c>
      <c r="T246" s="77" t="s">
        <v>44</v>
      </c>
    </row>
    <row r="247" spans="1:20">
      <c r="A247" s="35" t="str">
        <f>IF(ISNA(INDEX($A$37:$T$179,MATCH($B247,$B$37:$B$179,0),1)),"",INDEX($A$37:$T$179,MATCH($B247,$B$37:$B$179,0),1))</f>
        <v>ELM0221</v>
      </c>
      <c r="B247" s="54" t="s">
        <v>128</v>
      </c>
      <c r="C247" s="55"/>
      <c r="D247" s="55"/>
      <c r="E247" s="55"/>
      <c r="F247" s="55"/>
      <c r="G247" s="55"/>
      <c r="H247" s="55"/>
      <c r="I247" s="56"/>
      <c r="J247" s="21">
        <f>IF(ISNA(INDEX($A$37:$T$179,MATCH($B247,$B$37:$B$179,0),10)),"",INDEX($A$37:$T$179,MATCH($B247,$B$37:$B$179,0),10))</f>
        <v>3</v>
      </c>
      <c r="K247" s="153" t="str">
        <f>IF(ISNA(INDEX($A$37:$T$179,MATCH($B247,$B$37:$B$179,0),11)),"",INDEX($A$37:$T$179,MATCH($B247,$B$37:$B$179,0),11))</f>
        <v>2săptx30ore=60ore</v>
      </c>
      <c r="L247" s="154"/>
      <c r="M247" s="155"/>
      <c r="N247" s="21">
        <f>IF(ISNA(INDEX($A$37:$T$179,MATCH($B247,$B$37:$B$179,0),14)),"",INDEX($A$37:$T$179,MATCH($B247,$B$37:$B$179,0),14))</f>
        <v>1</v>
      </c>
      <c r="O247" s="21">
        <f>IF(ISNA(INDEX($A$37:$T$179,MATCH($B247,$B$37:$B$179,0),15)),"",INDEX($A$37:$T$179,MATCH($B247,$B$37:$B$179,0),15))</f>
        <v>5</v>
      </c>
      <c r="P247" s="21">
        <f>IF(ISNA(INDEX($A$37:$T$179,MATCH($B247,$B$37:$B$179,0),16)),"",INDEX($A$37:$T$179,MATCH($B247,$B$37:$B$179,0),16))</f>
        <v>6</v>
      </c>
      <c r="Q247" s="31">
        <f>IF(ISNA(INDEX($A$37:$T$179,MATCH($B247,$B$37:$B$179,0),17)),"",INDEX($A$37:$T$179,MATCH($B247,$B$37:$B$179,0),17))</f>
        <v>0</v>
      </c>
      <c r="R247" s="31" t="str">
        <f>IF(ISNA(INDEX($A$37:$T$179,MATCH($B247,$B$37:$B$179,0),18)),"",INDEX($A$37:$T$179,MATCH($B247,$B$37:$B$179,0),18))</f>
        <v>C</v>
      </c>
      <c r="S247" s="31">
        <f>IF(ISNA(INDEX($A$37:$T$179,MATCH($B247,$B$37:$B$179,0),19)),"",INDEX($A$37:$T$179,MATCH($B247,$B$37:$B$179,0),19))</f>
        <v>0</v>
      </c>
      <c r="T247" s="38" t="s">
        <v>44</v>
      </c>
    </row>
    <row r="248" spans="1:20">
      <c r="A248" s="24" t="s">
        <v>30</v>
      </c>
      <c r="B248" s="100"/>
      <c r="C248" s="100"/>
      <c r="D248" s="100"/>
      <c r="E248" s="100"/>
      <c r="F248" s="100"/>
      <c r="G248" s="100"/>
      <c r="H248" s="100"/>
      <c r="I248" s="100"/>
      <c r="J248" s="26">
        <f t="shared" ref="J248:P248" si="90">SUM(J243:J247)</f>
        <v>22</v>
      </c>
      <c r="K248" s="26">
        <f t="shared" si="90"/>
        <v>7</v>
      </c>
      <c r="L248" s="26">
        <f t="shared" si="90"/>
        <v>4</v>
      </c>
      <c r="M248" s="26">
        <f t="shared" si="90"/>
        <v>3</v>
      </c>
      <c r="N248" s="26">
        <f t="shared" si="90"/>
        <v>15</v>
      </c>
      <c r="O248" s="26">
        <f t="shared" si="90"/>
        <v>29</v>
      </c>
      <c r="P248" s="26">
        <f t="shared" si="90"/>
        <v>44</v>
      </c>
      <c r="Q248" s="24">
        <f>COUNTIF(Q243:Q247,"E")</f>
        <v>3</v>
      </c>
      <c r="R248" s="24">
        <f>COUNTIF(R243:R247,"C")</f>
        <v>2</v>
      </c>
      <c r="S248" s="24">
        <f>COUNTIF(S243:S247,"VP")</f>
        <v>0</v>
      </c>
      <c r="T248" s="25"/>
    </row>
    <row r="249" spans="1:20" ht="25.5" customHeight="1">
      <c r="A249" s="101" t="s">
        <v>55</v>
      </c>
      <c r="B249" s="102"/>
      <c r="C249" s="102"/>
      <c r="D249" s="102"/>
      <c r="E249" s="102"/>
      <c r="F249" s="102"/>
      <c r="G249" s="102"/>
      <c r="H249" s="102"/>
      <c r="I249" s="103"/>
      <c r="J249" s="26">
        <f t="shared" ref="J249:S249" si="91">SUM(J241,J248)</f>
        <v>55</v>
      </c>
      <c r="K249" s="26">
        <f t="shared" si="91"/>
        <v>20</v>
      </c>
      <c r="L249" s="26">
        <f t="shared" si="91"/>
        <v>10</v>
      </c>
      <c r="M249" s="26">
        <f t="shared" si="91"/>
        <v>9</v>
      </c>
      <c r="N249" s="26">
        <f t="shared" si="91"/>
        <v>41</v>
      </c>
      <c r="O249" s="26">
        <f t="shared" si="91"/>
        <v>61</v>
      </c>
      <c r="P249" s="26">
        <f t="shared" si="91"/>
        <v>102</v>
      </c>
      <c r="Q249" s="26">
        <f t="shared" si="91"/>
        <v>9</v>
      </c>
      <c r="R249" s="26">
        <f t="shared" si="91"/>
        <v>4</v>
      </c>
      <c r="S249" s="26">
        <f t="shared" si="91"/>
        <v>0</v>
      </c>
      <c r="T249" s="67">
        <f>13/49</f>
        <v>0.26530612244897961</v>
      </c>
    </row>
    <row r="250" spans="1:20" ht="13.5" customHeight="1">
      <c r="A250" s="104" t="s">
        <v>56</v>
      </c>
      <c r="B250" s="105"/>
      <c r="C250" s="105"/>
      <c r="D250" s="105"/>
      <c r="E250" s="105"/>
      <c r="F250" s="105"/>
      <c r="G250" s="105"/>
      <c r="H250" s="105"/>
      <c r="I250" s="105"/>
      <c r="J250" s="106"/>
      <c r="K250" s="26">
        <f>K241*14+K248*12</f>
        <v>266</v>
      </c>
      <c r="L250" s="26">
        <f t="shared" ref="L250:P250" si="92">L241*14+L248*12</f>
        <v>132</v>
      </c>
      <c r="M250" s="26">
        <f t="shared" si="92"/>
        <v>120</v>
      </c>
      <c r="N250" s="26">
        <f t="shared" si="92"/>
        <v>544</v>
      </c>
      <c r="O250" s="26">
        <f t="shared" si="92"/>
        <v>796</v>
      </c>
      <c r="P250" s="26">
        <f t="shared" si="92"/>
        <v>1340</v>
      </c>
      <c r="Q250" s="115"/>
      <c r="R250" s="116"/>
      <c r="S250" s="116"/>
      <c r="T250" s="117"/>
    </row>
    <row r="251" spans="1:20" ht="16.5" customHeight="1">
      <c r="A251" s="107"/>
      <c r="B251" s="108"/>
      <c r="C251" s="108"/>
      <c r="D251" s="108"/>
      <c r="E251" s="108"/>
      <c r="F251" s="108"/>
      <c r="G251" s="108"/>
      <c r="H251" s="108"/>
      <c r="I251" s="108"/>
      <c r="J251" s="109"/>
      <c r="K251" s="121">
        <f>SUM(K250:M250)</f>
        <v>518</v>
      </c>
      <c r="L251" s="122"/>
      <c r="M251" s="123"/>
      <c r="N251" s="124">
        <f>SUM(N250:O250)</f>
        <v>1340</v>
      </c>
      <c r="O251" s="125"/>
      <c r="P251" s="126"/>
      <c r="Q251" s="118"/>
      <c r="R251" s="119"/>
      <c r="S251" s="119"/>
      <c r="T251" s="120"/>
    </row>
    <row r="252" spans="1:20" ht="21.75" customHeight="1">
      <c r="K252" s="156" t="s">
        <v>229</v>
      </c>
      <c r="L252" s="157"/>
      <c r="M252" s="158"/>
    </row>
    <row r="253" spans="1:20" ht="18.75" customHeight="1">
      <c r="K253" s="159"/>
      <c r="L253" s="160"/>
      <c r="M253" s="161"/>
    </row>
    <row r="254" spans="1:20" ht="22.5" customHeight="1">
      <c r="A254" s="100" t="s">
        <v>228</v>
      </c>
      <c r="B254" s="152"/>
      <c r="C254" s="152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  <c r="Q254" s="152"/>
      <c r="R254" s="152"/>
      <c r="S254" s="152"/>
      <c r="T254" s="152"/>
    </row>
    <row r="255" spans="1:20" ht="25.5" customHeight="1">
      <c r="A255" s="100" t="s">
        <v>32</v>
      </c>
      <c r="B255" s="100" t="s">
        <v>31</v>
      </c>
      <c r="C255" s="100"/>
      <c r="D255" s="100"/>
      <c r="E255" s="100"/>
      <c r="F255" s="100"/>
      <c r="G255" s="100"/>
      <c r="H255" s="100"/>
      <c r="I255" s="100"/>
      <c r="J255" s="151" t="s">
        <v>46</v>
      </c>
      <c r="K255" s="151" t="s">
        <v>29</v>
      </c>
      <c r="L255" s="151"/>
      <c r="M255" s="151"/>
      <c r="N255" s="151" t="s">
        <v>47</v>
      </c>
      <c r="O255" s="151"/>
      <c r="P255" s="151"/>
      <c r="Q255" s="151" t="s">
        <v>28</v>
      </c>
      <c r="R255" s="151"/>
      <c r="S255" s="151"/>
      <c r="T255" s="151" t="s">
        <v>27</v>
      </c>
    </row>
    <row r="256" spans="1:20" ht="18" customHeight="1">
      <c r="A256" s="100"/>
      <c r="B256" s="100"/>
      <c r="C256" s="100"/>
      <c r="D256" s="100"/>
      <c r="E256" s="100"/>
      <c r="F256" s="100"/>
      <c r="G256" s="100"/>
      <c r="H256" s="100"/>
      <c r="I256" s="100"/>
      <c r="J256" s="151"/>
      <c r="K256" s="32" t="s">
        <v>33</v>
      </c>
      <c r="L256" s="32" t="s">
        <v>34</v>
      </c>
      <c r="M256" s="32" t="s">
        <v>35</v>
      </c>
      <c r="N256" s="32" t="s">
        <v>39</v>
      </c>
      <c r="O256" s="32" t="s">
        <v>10</v>
      </c>
      <c r="P256" s="32" t="s">
        <v>36</v>
      </c>
      <c r="Q256" s="32" t="s">
        <v>37</v>
      </c>
      <c r="R256" s="32" t="s">
        <v>33</v>
      </c>
      <c r="S256" s="32" t="s">
        <v>38</v>
      </c>
      <c r="T256" s="151"/>
    </row>
    <row r="257" spans="1:20" ht="19.5" customHeight="1">
      <c r="A257" s="145" t="s">
        <v>62</v>
      </c>
      <c r="B257" s="146"/>
      <c r="C257" s="146"/>
      <c r="D257" s="146"/>
      <c r="E257" s="146"/>
      <c r="F257" s="146"/>
      <c r="G257" s="146"/>
      <c r="H257" s="146"/>
      <c r="I257" s="146"/>
      <c r="J257" s="146"/>
      <c r="K257" s="146"/>
      <c r="L257" s="146"/>
      <c r="M257" s="146"/>
      <c r="N257" s="146"/>
      <c r="O257" s="146"/>
      <c r="P257" s="146"/>
      <c r="Q257" s="146"/>
      <c r="R257" s="146"/>
      <c r="S257" s="146"/>
      <c r="T257" s="147"/>
    </row>
    <row r="258" spans="1:20" ht="25.5">
      <c r="A258" s="65" t="str">
        <f t="shared" ref="A258:A263" si="93">IF(ISNA(INDEX($A$37:$T$179,MATCH($B258,$B$37:$B$179,0),1)),"",INDEX($A$37:$T$179,MATCH($B258,$B$37:$B$179,0),1))</f>
        <v>ELE/ELF/ ELG/ELI/ ELS1006</v>
      </c>
      <c r="B258" s="148" t="s">
        <v>221</v>
      </c>
      <c r="C258" s="149"/>
      <c r="D258" s="149"/>
      <c r="E258" s="149"/>
      <c r="F258" s="149"/>
      <c r="G258" s="149"/>
      <c r="H258" s="149"/>
      <c r="I258" s="150"/>
      <c r="J258" s="21">
        <f t="shared" ref="J258:J263" si="94">IF(ISNA(INDEX($A$37:$T$179,MATCH($B258,$B$37:$B$179,0),10)),"",INDEX($A$37:$T$179,MATCH($B258,$B$37:$B$179,0),10))</f>
        <v>3</v>
      </c>
      <c r="K258" s="21">
        <f t="shared" ref="K258:K263" si="95">IF(ISNA(INDEX($A$37:$T$179,MATCH($B258,$B$37:$B$179,0),11)),"",INDEX($A$37:$T$179,MATCH($B258,$B$37:$B$179,0),11))</f>
        <v>0</v>
      </c>
      <c r="L258" s="21">
        <f t="shared" ref="L258:L263" si="96">IF(ISNA(INDEX($A$37:$T$179,MATCH($B258,$B$37:$B$179,0),12)),"",INDEX($A$37:$T$179,MATCH($B258,$B$37:$B$179,0),12))</f>
        <v>0</v>
      </c>
      <c r="M258" s="21">
        <f t="shared" ref="M258:M263" si="97">IF(ISNA(INDEX($A$37:$T$179,MATCH($B258,$B$37:$B$179,0),13)),"",INDEX($A$37:$T$179,MATCH($B258,$B$37:$B$179,0),13))</f>
        <v>2</v>
      </c>
      <c r="N258" s="21">
        <f t="shared" ref="N258:N263" si="98">IF(ISNA(INDEX($A$37:$T$179,MATCH($B258,$B$37:$B$179,0),14)),"",INDEX($A$37:$T$179,MATCH($B258,$B$37:$B$179,0),14))</f>
        <v>2</v>
      </c>
      <c r="O258" s="21">
        <f t="shared" ref="O258:O263" si="99">IF(ISNA(INDEX($A$37:$T$179,MATCH($B258,$B$37:$B$179,0),15)),"",INDEX($A$37:$T$179,MATCH($B258,$B$37:$B$179,0),15))</f>
        <v>3</v>
      </c>
      <c r="P258" s="21">
        <f t="shared" ref="P258:P263" si="100">IF(ISNA(INDEX($A$37:$T$179,MATCH($B258,$B$37:$B$179,0),16)),"",INDEX($A$37:$T$179,MATCH($B258,$B$37:$B$179,0),16))</f>
        <v>5</v>
      </c>
      <c r="Q258" s="31">
        <f t="shared" ref="Q258:Q263" si="101">IF(ISNA(INDEX($A$37:$T$179,MATCH($B258,$B$37:$B$179,0),17)),"",INDEX($A$37:$T$179,MATCH($B258,$B$37:$B$179,0),17))</f>
        <v>0</v>
      </c>
      <c r="R258" s="31" t="str">
        <f t="shared" ref="R258:R263" si="102">IF(ISNA(INDEX($A$37:$T$179,MATCH($B258,$B$37:$B$179,0),18)),"",INDEX($A$37:$T$179,MATCH($B258,$B$37:$B$179,0),18))</f>
        <v>C</v>
      </c>
      <c r="S258" s="31">
        <f>IF(ISNA(INDEX($A$37:$T$179,MATCH($B258,$B$37:$B$179,0),19)),"",INDEX($A$37:$T$179,MATCH($B258,$B$37:$B$179,0),19))</f>
        <v>0</v>
      </c>
      <c r="T258" s="20" t="s">
        <v>45</v>
      </c>
    </row>
    <row r="259" spans="1:20">
      <c r="A259" s="65" t="str">
        <f t="shared" si="93"/>
        <v>YLU0011</v>
      </c>
      <c r="B259" s="110" t="s">
        <v>220</v>
      </c>
      <c r="C259" s="110"/>
      <c r="D259" s="110"/>
      <c r="E259" s="110"/>
      <c r="F259" s="110"/>
      <c r="G259" s="110"/>
      <c r="H259" s="110"/>
      <c r="I259" s="110"/>
      <c r="J259" s="21">
        <f t="shared" si="94"/>
        <v>0</v>
      </c>
      <c r="K259" s="21">
        <f t="shared" si="95"/>
        <v>0</v>
      </c>
      <c r="L259" s="21">
        <f t="shared" si="96"/>
        <v>0</v>
      </c>
      <c r="M259" s="21">
        <f t="shared" si="97"/>
        <v>1</v>
      </c>
      <c r="N259" s="21">
        <f t="shared" si="98"/>
        <v>1</v>
      </c>
      <c r="O259" s="21">
        <f t="shared" si="99"/>
        <v>0</v>
      </c>
      <c r="P259" s="21">
        <f t="shared" si="100"/>
        <v>1</v>
      </c>
      <c r="Q259" s="31">
        <f t="shared" si="101"/>
        <v>0</v>
      </c>
      <c r="R259" s="31">
        <f t="shared" si="102"/>
        <v>0</v>
      </c>
      <c r="S259" s="31" t="str">
        <f>IF(ISNA(INDEX($A$37:$T$179,MATCH($B259,$B$37:$B$179,0),19)),"",INDEX($A$37:$T$179,MATCH($B259,$B$37:$B$179,0),19))</f>
        <v>VP</v>
      </c>
      <c r="T259" s="20" t="s">
        <v>45</v>
      </c>
    </row>
    <row r="260" spans="1:20" ht="25.5">
      <c r="A260" s="65" t="str">
        <f t="shared" si="93"/>
        <v>ELE/ELF/ ELG/ELI/ ELS 2006</v>
      </c>
      <c r="B260" s="148" t="s">
        <v>222</v>
      </c>
      <c r="C260" s="149"/>
      <c r="D260" s="149"/>
      <c r="E260" s="149"/>
      <c r="F260" s="149"/>
      <c r="G260" s="149"/>
      <c r="H260" s="149"/>
      <c r="I260" s="150"/>
      <c r="J260" s="21">
        <f t="shared" si="94"/>
        <v>3</v>
      </c>
      <c r="K260" s="21">
        <f t="shared" si="95"/>
        <v>0</v>
      </c>
      <c r="L260" s="21">
        <f t="shared" si="96"/>
        <v>0</v>
      </c>
      <c r="M260" s="21">
        <f t="shared" si="97"/>
        <v>2</v>
      </c>
      <c r="N260" s="21">
        <f t="shared" si="98"/>
        <v>2</v>
      </c>
      <c r="O260" s="21">
        <f t="shared" si="99"/>
        <v>3</v>
      </c>
      <c r="P260" s="21">
        <f t="shared" si="100"/>
        <v>5</v>
      </c>
      <c r="Q260" s="31">
        <f t="shared" si="101"/>
        <v>0</v>
      </c>
      <c r="R260" s="31" t="str">
        <f t="shared" si="102"/>
        <v>C</v>
      </c>
      <c r="S260" s="31">
        <f>IF(ISNA(INDEX($A$37:$T$179,MATCH($B260,$B$37:$B$179,0),19)),"",INDEX($A$37:$T$179,MATCH($B260,$B$37:$B$179,0),19))</f>
        <v>0</v>
      </c>
      <c r="T260" s="20" t="s">
        <v>45</v>
      </c>
    </row>
    <row r="261" spans="1:20">
      <c r="A261" s="65" t="str">
        <f t="shared" si="93"/>
        <v>YLU0012</v>
      </c>
      <c r="B261" s="110" t="s">
        <v>223</v>
      </c>
      <c r="C261" s="110"/>
      <c r="D261" s="110"/>
      <c r="E261" s="110"/>
      <c r="F261" s="110"/>
      <c r="G261" s="110"/>
      <c r="H261" s="110"/>
      <c r="I261" s="110"/>
      <c r="J261" s="21">
        <f t="shared" si="94"/>
        <v>0</v>
      </c>
      <c r="K261" s="21">
        <f t="shared" si="95"/>
        <v>0</v>
      </c>
      <c r="L261" s="21">
        <f t="shared" si="96"/>
        <v>0</v>
      </c>
      <c r="M261" s="21">
        <f t="shared" si="97"/>
        <v>1</v>
      </c>
      <c r="N261" s="21">
        <f t="shared" si="98"/>
        <v>1</v>
      </c>
      <c r="O261" s="21">
        <f t="shared" si="99"/>
        <v>0</v>
      </c>
      <c r="P261" s="21">
        <f t="shared" si="100"/>
        <v>1</v>
      </c>
      <c r="Q261" s="31">
        <f t="shared" si="101"/>
        <v>0</v>
      </c>
      <c r="R261" s="31">
        <f t="shared" si="102"/>
        <v>0</v>
      </c>
      <c r="S261" s="31" t="s">
        <v>38</v>
      </c>
      <c r="T261" s="20" t="s">
        <v>45</v>
      </c>
    </row>
    <row r="262" spans="1:20" ht="25.5">
      <c r="A262" s="65" t="str">
        <f t="shared" si="93"/>
        <v>ELE/ELF/ ELG/ELI/ ELS 3006</v>
      </c>
      <c r="B262" s="111" t="s">
        <v>224</v>
      </c>
      <c r="C262" s="111"/>
      <c r="D262" s="111"/>
      <c r="E262" s="111"/>
      <c r="F262" s="111"/>
      <c r="G262" s="111"/>
      <c r="H262" s="111"/>
      <c r="I262" s="111"/>
      <c r="J262" s="21">
        <f t="shared" si="94"/>
        <v>3</v>
      </c>
      <c r="K262" s="21">
        <f t="shared" si="95"/>
        <v>0</v>
      </c>
      <c r="L262" s="21">
        <f t="shared" si="96"/>
        <v>0</v>
      </c>
      <c r="M262" s="21">
        <f t="shared" si="97"/>
        <v>2</v>
      </c>
      <c r="N262" s="21">
        <f t="shared" si="98"/>
        <v>2</v>
      </c>
      <c r="O262" s="21">
        <f t="shared" si="99"/>
        <v>3</v>
      </c>
      <c r="P262" s="21">
        <f t="shared" si="100"/>
        <v>5</v>
      </c>
      <c r="Q262" s="31">
        <f t="shared" si="101"/>
        <v>0</v>
      </c>
      <c r="R262" s="31" t="str">
        <f t="shared" si="102"/>
        <v>C</v>
      </c>
      <c r="S262" s="31">
        <f>IF(ISNA(INDEX($A$37:$T$179,MATCH($B262,$B$37:$B$179,0),19)),"",INDEX($A$37:$T$179,MATCH($B262,$B$37:$B$179,0),19))</f>
        <v>0</v>
      </c>
      <c r="T262" s="20" t="s">
        <v>45</v>
      </c>
    </row>
    <row r="263" spans="1:20" ht="25.5">
      <c r="A263" s="65" t="str">
        <f t="shared" si="93"/>
        <v>ELE/ELF/ ELG/ELI/ ELS 4006</v>
      </c>
      <c r="B263" s="111" t="s">
        <v>226</v>
      </c>
      <c r="C263" s="111"/>
      <c r="D263" s="111"/>
      <c r="E263" s="111"/>
      <c r="F263" s="111"/>
      <c r="G263" s="111"/>
      <c r="H263" s="111"/>
      <c r="I263" s="111"/>
      <c r="J263" s="21">
        <f t="shared" si="94"/>
        <v>3</v>
      </c>
      <c r="K263" s="21">
        <f t="shared" si="95"/>
        <v>0</v>
      </c>
      <c r="L263" s="21">
        <f t="shared" si="96"/>
        <v>0</v>
      </c>
      <c r="M263" s="21">
        <f t="shared" si="97"/>
        <v>1</v>
      </c>
      <c r="N263" s="21">
        <f t="shared" si="98"/>
        <v>1</v>
      </c>
      <c r="O263" s="21">
        <f t="shared" si="99"/>
        <v>4</v>
      </c>
      <c r="P263" s="21">
        <f t="shared" si="100"/>
        <v>5</v>
      </c>
      <c r="Q263" s="31">
        <f t="shared" si="101"/>
        <v>0</v>
      </c>
      <c r="R263" s="31" t="str">
        <f t="shared" si="102"/>
        <v>C</v>
      </c>
      <c r="S263" s="31">
        <f>IF(ISNA(INDEX($A$37:$T$179,MATCH($B263,$B$37:$B$179,0),19)),"",INDEX($A$37:$T$179,MATCH($B263,$B$37:$B$179,0),19))</f>
        <v>0</v>
      </c>
      <c r="T263" s="20" t="s">
        <v>45</v>
      </c>
    </row>
    <row r="264" spans="1:20">
      <c r="A264" s="24" t="s">
        <v>30</v>
      </c>
      <c r="B264" s="142"/>
      <c r="C264" s="143"/>
      <c r="D264" s="143"/>
      <c r="E264" s="143"/>
      <c r="F264" s="143"/>
      <c r="G264" s="143"/>
      <c r="H264" s="143"/>
      <c r="I264" s="144"/>
      <c r="J264" s="26">
        <f t="shared" ref="J264:P264" si="103">SUM(J258:J263)</f>
        <v>12</v>
      </c>
      <c r="K264" s="26">
        <f t="shared" si="103"/>
        <v>0</v>
      </c>
      <c r="L264" s="26">
        <f t="shared" si="103"/>
        <v>0</v>
      </c>
      <c r="M264" s="26">
        <f t="shared" si="103"/>
        <v>9</v>
      </c>
      <c r="N264" s="26">
        <f t="shared" si="103"/>
        <v>9</v>
      </c>
      <c r="O264" s="26">
        <f t="shared" si="103"/>
        <v>13</v>
      </c>
      <c r="P264" s="26">
        <f t="shared" si="103"/>
        <v>22</v>
      </c>
      <c r="Q264" s="24">
        <f>COUNTIF(Q258:Q263,"E")</f>
        <v>0</v>
      </c>
      <c r="R264" s="24">
        <f>COUNTIF(R258:R263,"C")</f>
        <v>4</v>
      </c>
      <c r="S264" s="24">
        <f>COUNTIF(S258:S263,"VP")</f>
        <v>2</v>
      </c>
      <c r="T264" s="20"/>
    </row>
    <row r="265" spans="1:20" ht="19.5" hidden="1" customHeight="1">
      <c r="A265" s="145" t="s">
        <v>75</v>
      </c>
      <c r="B265" s="146"/>
      <c r="C265" s="146"/>
      <c r="D265" s="146"/>
      <c r="E265" s="146"/>
      <c r="F265" s="146"/>
      <c r="G265" s="146"/>
      <c r="H265" s="146"/>
      <c r="I265" s="146"/>
      <c r="J265" s="146"/>
      <c r="K265" s="146"/>
      <c r="L265" s="146"/>
      <c r="M265" s="146"/>
      <c r="N265" s="146"/>
      <c r="O265" s="146"/>
      <c r="P265" s="146"/>
      <c r="Q265" s="146"/>
      <c r="R265" s="146"/>
      <c r="S265" s="146"/>
      <c r="T265" s="147"/>
    </row>
    <row r="266" spans="1:20" hidden="1">
      <c r="A266" s="65" t="str">
        <f>IF(ISNA(INDEX($A$37:$T$179,MATCH($B266,$B$37:$B$179,0),1)),"",INDEX($A$37:$T$179,MATCH($B266,$B$37:$B$179,0),1))</f>
        <v/>
      </c>
      <c r="B266" s="111"/>
      <c r="C266" s="111"/>
      <c r="D266" s="111"/>
      <c r="E266" s="111"/>
      <c r="F266" s="111"/>
      <c r="G266" s="111"/>
      <c r="H266" s="111"/>
      <c r="I266" s="111"/>
      <c r="J266" s="21" t="str">
        <f>IF(ISNA(INDEX($A$37:$T$179,MATCH($B266,$B$37:$B$179,0),10)),"",INDEX($A$37:$T$179,MATCH($B266,$B$37:$B$179,0),10))</f>
        <v/>
      </c>
      <c r="K266" s="21" t="str">
        <f>IF(ISNA(INDEX($A$37:$T$179,MATCH($B266,$B$37:$B$179,0),11)),"",INDEX($A$37:$T$179,MATCH($B266,$B$37:$B$179,0),11))</f>
        <v/>
      </c>
      <c r="L266" s="21" t="str">
        <f>IF(ISNA(INDEX($A$37:$T$179,MATCH($B266,$B$37:$B$179,0),12)),"",INDEX($A$37:$T$179,MATCH($B266,$B$37:$B$179,0),12))</f>
        <v/>
      </c>
      <c r="M266" s="21" t="str">
        <f>IF(ISNA(INDEX($A$37:$T$179,MATCH($B266,$B$37:$B$179,0),13)),"",INDEX($A$37:$T$179,MATCH($B266,$B$37:$B$179,0),13))</f>
        <v/>
      </c>
      <c r="N266" s="21" t="str">
        <f>IF(ISNA(INDEX($A$37:$T$179,MATCH($B266,$B$37:$B$179,0),14)),"",INDEX($A$37:$T$179,MATCH($B266,$B$37:$B$179,0),14))</f>
        <v/>
      </c>
      <c r="O266" s="21" t="str">
        <f>IF(ISNA(INDEX($A$37:$T$179,MATCH($B266,$B$37:$B$179,0),15)),"",INDEX($A$37:$T$179,MATCH($B266,$B$37:$B$179,0),15))</f>
        <v/>
      </c>
      <c r="P266" s="21" t="str">
        <f>IF(ISNA(INDEX($A$37:$T$179,MATCH($B266,$B$37:$B$179,0),16)),"",INDEX($A$37:$T$179,MATCH($B266,$B$37:$B$179,0),16))</f>
        <v/>
      </c>
      <c r="Q266" s="31" t="str">
        <f>IF(ISNA(INDEX($A$37:$T$179,MATCH($B266,$B$37:$B$179,0),17)),"",INDEX($A$37:$T$179,MATCH($B266,$B$37:$B$179,0),17))</f>
        <v/>
      </c>
      <c r="R266" s="31" t="str">
        <f>IF(ISNA(INDEX($A$37:$T$179,MATCH($B266,$B$37:$B$179,0),18)),"",INDEX($A$37:$T$179,MATCH($B266,$B$37:$B$179,0),18))</f>
        <v/>
      </c>
      <c r="S266" s="31" t="str">
        <f>IF(ISNA(INDEX($A$37:$T$179,MATCH($B266,$B$37:$B$179,0),19)),"",INDEX($A$37:$T$179,MATCH($B266,$B$37:$B$179,0),19))</f>
        <v/>
      </c>
      <c r="T266" s="20"/>
    </row>
    <row r="267" spans="1:20" hidden="1">
      <c r="A267" s="24" t="s">
        <v>30</v>
      </c>
      <c r="B267" s="100"/>
      <c r="C267" s="100"/>
      <c r="D267" s="100"/>
      <c r="E267" s="100"/>
      <c r="F267" s="100"/>
      <c r="G267" s="100"/>
      <c r="H267" s="100"/>
      <c r="I267" s="100"/>
      <c r="J267" s="26">
        <f t="shared" ref="J267:P267" si="104">SUM(J266:J266)</f>
        <v>0</v>
      </c>
      <c r="K267" s="26">
        <f t="shared" si="104"/>
        <v>0</v>
      </c>
      <c r="L267" s="26">
        <f t="shared" si="104"/>
        <v>0</v>
      </c>
      <c r="M267" s="26">
        <f t="shared" si="104"/>
        <v>0</v>
      </c>
      <c r="N267" s="26">
        <f t="shared" si="104"/>
        <v>0</v>
      </c>
      <c r="O267" s="26">
        <f t="shared" si="104"/>
        <v>0</v>
      </c>
      <c r="P267" s="26">
        <f t="shared" si="104"/>
        <v>0</v>
      </c>
      <c r="Q267" s="24">
        <f>COUNTIF(Q266:Q266,"E")</f>
        <v>0</v>
      </c>
      <c r="R267" s="24">
        <f>COUNTIF(R266:R266,"C")</f>
        <v>0</v>
      </c>
      <c r="S267" s="24">
        <f>COUNTIF(S266:S266,"VP")</f>
        <v>0</v>
      </c>
      <c r="T267" s="25"/>
    </row>
    <row r="268" spans="1:20" ht="27.75" customHeight="1">
      <c r="A268" s="101" t="s">
        <v>55</v>
      </c>
      <c r="B268" s="102"/>
      <c r="C268" s="102"/>
      <c r="D268" s="102"/>
      <c r="E268" s="102"/>
      <c r="F268" s="102"/>
      <c r="G268" s="102"/>
      <c r="H268" s="102"/>
      <c r="I268" s="103"/>
      <c r="J268" s="26">
        <f t="shared" ref="J268:S268" si="105">SUM(J264,J267)</f>
        <v>12</v>
      </c>
      <c r="K268" s="26">
        <f t="shared" si="105"/>
        <v>0</v>
      </c>
      <c r="L268" s="26">
        <f t="shared" si="105"/>
        <v>0</v>
      </c>
      <c r="M268" s="26">
        <f t="shared" si="105"/>
        <v>9</v>
      </c>
      <c r="N268" s="26">
        <f t="shared" si="105"/>
        <v>9</v>
      </c>
      <c r="O268" s="26">
        <f t="shared" si="105"/>
        <v>13</v>
      </c>
      <c r="P268" s="26">
        <f t="shared" si="105"/>
        <v>22</v>
      </c>
      <c r="Q268" s="26">
        <f t="shared" si="105"/>
        <v>0</v>
      </c>
      <c r="R268" s="26">
        <f t="shared" si="105"/>
        <v>4</v>
      </c>
      <c r="S268" s="26">
        <f t="shared" si="105"/>
        <v>2</v>
      </c>
      <c r="T268" s="67">
        <f>6/49</f>
        <v>0.12244897959183673</v>
      </c>
    </row>
    <row r="269" spans="1:20" ht="17.25" customHeight="1">
      <c r="A269" s="104" t="s">
        <v>56</v>
      </c>
      <c r="B269" s="105"/>
      <c r="C269" s="105"/>
      <c r="D269" s="105"/>
      <c r="E269" s="105"/>
      <c r="F269" s="105"/>
      <c r="G269" s="105"/>
      <c r="H269" s="105"/>
      <c r="I269" s="105"/>
      <c r="J269" s="106"/>
      <c r="K269" s="26">
        <f t="shared" ref="K269:P269" si="106">K264*14+K267*12</f>
        <v>0</v>
      </c>
      <c r="L269" s="26">
        <f t="shared" si="106"/>
        <v>0</v>
      </c>
      <c r="M269" s="26">
        <f t="shared" si="106"/>
        <v>126</v>
      </c>
      <c r="N269" s="26">
        <f t="shared" si="106"/>
        <v>126</v>
      </c>
      <c r="O269" s="26">
        <f t="shared" si="106"/>
        <v>182</v>
      </c>
      <c r="P269" s="26">
        <f t="shared" si="106"/>
        <v>308</v>
      </c>
      <c r="Q269" s="115"/>
      <c r="R269" s="116"/>
      <c r="S269" s="116"/>
      <c r="T269" s="117"/>
    </row>
    <row r="270" spans="1:20">
      <c r="A270" s="107"/>
      <c r="B270" s="108"/>
      <c r="C270" s="108"/>
      <c r="D270" s="108"/>
      <c r="E270" s="108"/>
      <c r="F270" s="108"/>
      <c r="G270" s="108"/>
      <c r="H270" s="108"/>
      <c r="I270" s="108"/>
      <c r="J270" s="109"/>
      <c r="K270" s="121">
        <f>SUM(K269:M269)</f>
        <v>126</v>
      </c>
      <c r="L270" s="122"/>
      <c r="M270" s="123"/>
      <c r="N270" s="124">
        <f>SUM(N269:O269)</f>
        <v>308</v>
      </c>
      <c r="O270" s="125"/>
      <c r="P270" s="126"/>
      <c r="Q270" s="118"/>
      <c r="R270" s="119"/>
      <c r="S270" s="119"/>
      <c r="T270" s="120"/>
    </row>
    <row r="271" spans="1:20" ht="8.25" customHeight="1"/>
    <row r="273" spans="1:20" ht="22.5" customHeight="1">
      <c r="A273" s="112" t="s">
        <v>57</v>
      </c>
      <c r="B273" s="113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4"/>
    </row>
    <row r="274" spans="1:20" ht="27.75" customHeight="1">
      <c r="A274" s="134" t="s">
        <v>32</v>
      </c>
      <c r="B274" s="136" t="s">
        <v>31</v>
      </c>
      <c r="C274" s="137"/>
      <c r="D274" s="137"/>
      <c r="E274" s="137"/>
      <c r="F274" s="137"/>
      <c r="G274" s="137"/>
      <c r="H274" s="137"/>
      <c r="I274" s="138"/>
      <c r="J274" s="127" t="s">
        <v>46</v>
      </c>
      <c r="K274" s="129" t="s">
        <v>29</v>
      </c>
      <c r="L274" s="129"/>
      <c r="M274" s="129"/>
      <c r="N274" s="129" t="s">
        <v>47</v>
      </c>
      <c r="O274" s="133"/>
      <c r="P274" s="133"/>
      <c r="Q274" s="129" t="s">
        <v>28</v>
      </c>
      <c r="R274" s="129"/>
      <c r="S274" s="129"/>
      <c r="T274" s="129" t="s">
        <v>27</v>
      </c>
    </row>
    <row r="275" spans="1:20">
      <c r="A275" s="135"/>
      <c r="B275" s="139"/>
      <c r="C275" s="140"/>
      <c r="D275" s="140"/>
      <c r="E275" s="140"/>
      <c r="F275" s="140"/>
      <c r="G275" s="140"/>
      <c r="H275" s="140"/>
      <c r="I275" s="141"/>
      <c r="J275" s="128"/>
      <c r="K275" s="13" t="s">
        <v>33</v>
      </c>
      <c r="L275" s="13" t="s">
        <v>34</v>
      </c>
      <c r="M275" s="13" t="s">
        <v>35</v>
      </c>
      <c r="N275" s="13" t="s">
        <v>39</v>
      </c>
      <c r="O275" s="13" t="s">
        <v>10</v>
      </c>
      <c r="P275" s="13" t="s">
        <v>36</v>
      </c>
      <c r="Q275" s="13" t="s">
        <v>37</v>
      </c>
      <c r="R275" s="13" t="s">
        <v>33</v>
      </c>
      <c r="S275" s="13" t="s">
        <v>38</v>
      </c>
      <c r="T275" s="129"/>
    </row>
    <row r="276" spans="1:20">
      <c r="A276" s="85" t="s">
        <v>62</v>
      </c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7"/>
    </row>
    <row r="277" spans="1:20">
      <c r="A277" s="43" t="s">
        <v>216</v>
      </c>
      <c r="B277" s="51" t="s">
        <v>218</v>
      </c>
      <c r="C277" s="46"/>
      <c r="D277" s="46"/>
      <c r="E277" s="46"/>
      <c r="F277" s="46"/>
      <c r="G277" s="46"/>
      <c r="H277" s="46"/>
      <c r="I277" s="47"/>
      <c r="J277" s="29">
        <v>4</v>
      </c>
      <c r="K277" s="29">
        <v>2</v>
      </c>
      <c r="L277" s="29">
        <v>1</v>
      </c>
      <c r="M277" s="29">
        <v>1</v>
      </c>
      <c r="N277" s="21">
        <v>6</v>
      </c>
      <c r="O277" s="21">
        <f>P277-N277</f>
        <v>1</v>
      </c>
      <c r="P277" s="21">
        <f>ROUND(PRODUCT(J277,25)/14,0)</f>
        <v>7</v>
      </c>
      <c r="Q277" s="27"/>
      <c r="R277" s="12" t="s">
        <v>33</v>
      </c>
      <c r="S277" s="28"/>
      <c r="T277" s="12" t="s">
        <v>45</v>
      </c>
    </row>
    <row r="278" spans="1:20" ht="38.25">
      <c r="A278" s="66" t="s">
        <v>247</v>
      </c>
      <c r="B278" s="97" t="s">
        <v>251</v>
      </c>
      <c r="C278" s="98"/>
      <c r="D278" s="98"/>
      <c r="E278" s="98"/>
      <c r="F278" s="98"/>
      <c r="G278" s="98"/>
      <c r="H278" s="98"/>
      <c r="I278" s="99"/>
      <c r="J278" s="29">
        <v>3</v>
      </c>
      <c r="K278" s="29">
        <v>0</v>
      </c>
      <c r="L278" s="29">
        <v>2</v>
      </c>
      <c r="M278" s="29">
        <v>0</v>
      </c>
      <c r="N278" s="21">
        <f>K278+L278+M278</f>
        <v>2</v>
      </c>
      <c r="O278" s="21">
        <f>P278-N278</f>
        <v>3</v>
      </c>
      <c r="P278" s="21">
        <f>ROUND(PRODUCT(J278,25)/14,0)</f>
        <v>5</v>
      </c>
      <c r="Q278" s="27"/>
      <c r="R278" s="12" t="s">
        <v>33</v>
      </c>
      <c r="S278" s="28"/>
      <c r="T278" s="12" t="s">
        <v>45</v>
      </c>
    </row>
    <row r="279" spans="1:20" ht="38.25">
      <c r="A279" s="66" t="s">
        <v>255</v>
      </c>
      <c r="B279" s="97" t="s">
        <v>252</v>
      </c>
      <c r="C279" s="98"/>
      <c r="D279" s="98"/>
      <c r="E279" s="98"/>
      <c r="F279" s="98"/>
      <c r="G279" s="98"/>
      <c r="H279" s="98"/>
      <c r="I279" s="99"/>
      <c r="J279" s="29">
        <v>3</v>
      </c>
      <c r="K279" s="29">
        <v>0</v>
      </c>
      <c r="L279" s="29">
        <v>2</v>
      </c>
      <c r="M279" s="29">
        <v>0</v>
      </c>
      <c r="N279" s="21">
        <f>K279+L279+M279</f>
        <v>2</v>
      </c>
      <c r="O279" s="21">
        <f>P279-N279</f>
        <v>3</v>
      </c>
      <c r="P279" s="21">
        <f>ROUND(PRODUCT(J279,25)/14,0)</f>
        <v>5</v>
      </c>
      <c r="Q279" s="27"/>
      <c r="R279" s="12" t="s">
        <v>33</v>
      </c>
      <c r="S279" s="28"/>
      <c r="T279" s="12" t="s">
        <v>45</v>
      </c>
    </row>
    <row r="280" spans="1:20" ht="38.25">
      <c r="A280" s="66" t="s">
        <v>249</v>
      </c>
      <c r="B280" s="97" t="s">
        <v>253</v>
      </c>
      <c r="C280" s="98"/>
      <c r="D280" s="98"/>
      <c r="E280" s="98"/>
      <c r="F280" s="98"/>
      <c r="G280" s="98"/>
      <c r="H280" s="98"/>
      <c r="I280" s="99"/>
      <c r="J280" s="29">
        <v>3</v>
      </c>
      <c r="K280" s="29">
        <v>0</v>
      </c>
      <c r="L280" s="29">
        <v>2</v>
      </c>
      <c r="M280" s="29">
        <v>0</v>
      </c>
      <c r="N280" s="21">
        <f>K280+L280+M280</f>
        <v>2</v>
      </c>
      <c r="O280" s="21">
        <f>P280-N280</f>
        <v>3</v>
      </c>
      <c r="P280" s="21">
        <f>ROUND(PRODUCT(J280,25)/14,0)</f>
        <v>5</v>
      </c>
      <c r="Q280" s="27"/>
      <c r="R280" s="12"/>
      <c r="S280" s="28"/>
      <c r="T280" s="12" t="s">
        <v>45</v>
      </c>
    </row>
    <row r="281" spans="1:20">
      <c r="A281" s="22" t="s">
        <v>30</v>
      </c>
      <c r="B281" s="94"/>
      <c r="C281" s="95"/>
      <c r="D281" s="95"/>
      <c r="E281" s="95"/>
      <c r="F281" s="95"/>
      <c r="G281" s="95"/>
      <c r="H281" s="95"/>
      <c r="I281" s="96"/>
      <c r="J281" s="33">
        <f t="shared" ref="J281:P281" si="107">SUM(J277:J280)</f>
        <v>13</v>
      </c>
      <c r="K281" s="33">
        <f t="shared" si="107"/>
        <v>2</v>
      </c>
      <c r="L281" s="33">
        <f t="shared" si="107"/>
        <v>7</v>
      </c>
      <c r="M281" s="33">
        <f t="shared" si="107"/>
        <v>1</v>
      </c>
      <c r="N281" s="26">
        <f t="shared" si="107"/>
        <v>12</v>
      </c>
      <c r="O281" s="26">
        <f t="shared" si="107"/>
        <v>10</v>
      </c>
      <c r="P281" s="26">
        <f t="shared" si="107"/>
        <v>22</v>
      </c>
      <c r="Q281" s="24">
        <f>COUNTIF(Q277:Q280,"E")</f>
        <v>0</v>
      </c>
      <c r="R281" s="24">
        <f>COUNTIF(R277:R280,"C")</f>
        <v>3</v>
      </c>
      <c r="S281" s="24">
        <f>COUNTIF(S277:S280,"VP")</f>
        <v>0</v>
      </c>
      <c r="T281" s="20"/>
    </row>
    <row r="282" spans="1:20">
      <c r="A282" s="112" t="s">
        <v>75</v>
      </c>
      <c r="B282" s="113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4"/>
    </row>
    <row r="283" spans="1:20" ht="38.25">
      <c r="A283" s="66" t="s">
        <v>250</v>
      </c>
      <c r="B283" s="97" t="s">
        <v>254</v>
      </c>
      <c r="C283" s="98"/>
      <c r="D283" s="98"/>
      <c r="E283" s="98"/>
      <c r="F283" s="98"/>
      <c r="G283" s="98"/>
      <c r="H283" s="98"/>
      <c r="I283" s="99"/>
      <c r="J283" s="29">
        <v>3</v>
      </c>
      <c r="K283" s="29">
        <v>0</v>
      </c>
      <c r="L283" s="29">
        <v>2</v>
      </c>
      <c r="M283" s="29">
        <v>0</v>
      </c>
      <c r="N283" s="21">
        <f>K283+L283+M283</f>
        <v>2</v>
      </c>
      <c r="O283" s="21">
        <f>P283-N283</f>
        <v>4</v>
      </c>
      <c r="P283" s="21">
        <f>ROUND(PRODUCT(J283,25)/12,0)</f>
        <v>6</v>
      </c>
      <c r="Q283" s="27"/>
      <c r="R283" s="12"/>
      <c r="S283" s="28"/>
      <c r="T283" s="12" t="s">
        <v>45</v>
      </c>
    </row>
    <row r="284" spans="1:20">
      <c r="A284" s="24" t="s">
        <v>30</v>
      </c>
      <c r="B284" s="100"/>
      <c r="C284" s="100"/>
      <c r="D284" s="100"/>
      <c r="E284" s="100"/>
      <c r="F284" s="100"/>
      <c r="G284" s="100"/>
      <c r="H284" s="100"/>
      <c r="I284" s="100"/>
      <c r="J284" s="26">
        <f t="shared" ref="J284:P284" si="108">SUM(J283:J283)</f>
        <v>3</v>
      </c>
      <c r="K284" s="26">
        <f t="shared" si="108"/>
        <v>0</v>
      </c>
      <c r="L284" s="26">
        <f t="shared" si="108"/>
        <v>2</v>
      </c>
      <c r="M284" s="26">
        <f t="shared" si="108"/>
        <v>0</v>
      </c>
      <c r="N284" s="26">
        <f t="shared" si="108"/>
        <v>2</v>
      </c>
      <c r="O284" s="26">
        <f t="shared" si="108"/>
        <v>4</v>
      </c>
      <c r="P284" s="26">
        <f t="shared" si="108"/>
        <v>6</v>
      </c>
      <c r="Q284" s="24">
        <f>COUNTIF(Q283:Q283,"E")</f>
        <v>0</v>
      </c>
      <c r="R284" s="24">
        <f>COUNTIF(R283:R283,"C")</f>
        <v>0</v>
      </c>
      <c r="S284" s="24">
        <f>COUNTIF(S283:S283,"VP")</f>
        <v>0</v>
      </c>
      <c r="T284" s="25"/>
    </row>
    <row r="285" spans="1:20" ht="30.75" customHeight="1">
      <c r="A285" s="101" t="s">
        <v>55</v>
      </c>
      <c r="B285" s="102"/>
      <c r="C285" s="102"/>
      <c r="D285" s="102"/>
      <c r="E285" s="102"/>
      <c r="F285" s="102"/>
      <c r="G285" s="102"/>
      <c r="H285" s="102"/>
      <c r="I285" s="103"/>
      <c r="J285" s="26">
        <f t="shared" ref="J285:S285" si="109">SUM(J281,J284)</f>
        <v>16</v>
      </c>
      <c r="K285" s="26">
        <f t="shared" si="109"/>
        <v>2</v>
      </c>
      <c r="L285" s="26">
        <f t="shared" si="109"/>
        <v>9</v>
      </c>
      <c r="M285" s="26">
        <f t="shared" si="109"/>
        <v>1</v>
      </c>
      <c r="N285" s="26">
        <f t="shared" si="109"/>
        <v>14</v>
      </c>
      <c r="O285" s="26">
        <f t="shared" si="109"/>
        <v>14</v>
      </c>
      <c r="P285" s="26">
        <f t="shared" si="109"/>
        <v>28</v>
      </c>
      <c r="Q285" s="26">
        <f t="shared" si="109"/>
        <v>0</v>
      </c>
      <c r="R285" s="26">
        <f t="shared" si="109"/>
        <v>3</v>
      </c>
      <c r="S285" s="26">
        <f t="shared" si="109"/>
        <v>0</v>
      </c>
      <c r="T285" s="67">
        <f>12/49</f>
        <v>0.24489795918367346</v>
      </c>
    </row>
    <row r="286" spans="1:20">
      <c r="A286" s="104" t="s">
        <v>56</v>
      </c>
      <c r="B286" s="105"/>
      <c r="C286" s="105"/>
      <c r="D286" s="105"/>
      <c r="E286" s="105"/>
      <c r="F286" s="105"/>
      <c r="G286" s="105"/>
      <c r="H286" s="105"/>
      <c r="I286" s="105"/>
      <c r="J286" s="106"/>
      <c r="K286" s="26">
        <f t="shared" ref="K286:P286" si="110">K281*14+K284*12</f>
        <v>28</v>
      </c>
      <c r="L286" s="26">
        <f t="shared" si="110"/>
        <v>122</v>
      </c>
      <c r="M286" s="26">
        <f t="shared" si="110"/>
        <v>14</v>
      </c>
      <c r="N286" s="26">
        <f t="shared" si="110"/>
        <v>192</v>
      </c>
      <c r="O286" s="26">
        <f t="shared" si="110"/>
        <v>188</v>
      </c>
      <c r="P286" s="26">
        <f t="shared" si="110"/>
        <v>380</v>
      </c>
      <c r="Q286" s="115"/>
      <c r="R286" s="116"/>
      <c r="S286" s="116"/>
      <c r="T286" s="117"/>
    </row>
    <row r="287" spans="1:20">
      <c r="A287" s="107"/>
      <c r="B287" s="108"/>
      <c r="C287" s="108"/>
      <c r="D287" s="108"/>
      <c r="E287" s="108"/>
      <c r="F287" s="108"/>
      <c r="G287" s="108"/>
      <c r="H287" s="108"/>
      <c r="I287" s="108"/>
      <c r="J287" s="109"/>
      <c r="K287" s="121">
        <f>SUM(K286:M286)</f>
        <v>164</v>
      </c>
      <c r="L287" s="122"/>
      <c r="M287" s="123"/>
      <c r="N287" s="124">
        <f>SUM(N286:O286)</f>
        <v>380</v>
      </c>
      <c r="O287" s="125"/>
      <c r="P287" s="126"/>
      <c r="Q287" s="118"/>
      <c r="R287" s="119"/>
      <c r="S287" s="119"/>
      <c r="T287" s="120"/>
    </row>
    <row r="288" spans="1:20">
      <c r="A288" s="81"/>
      <c r="B288" s="81"/>
      <c r="C288" s="81"/>
      <c r="D288" s="81"/>
      <c r="E288" s="81"/>
      <c r="F288" s="81"/>
      <c r="G288" s="81"/>
      <c r="H288" s="81"/>
      <c r="I288" s="81"/>
      <c r="J288" s="81"/>
      <c r="K288" s="82"/>
      <c r="L288" s="82"/>
      <c r="M288" s="82"/>
      <c r="N288" s="83"/>
      <c r="O288" s="83"/>
      <c r="P288" s="83"/>
      <c r="Q288" s="84"/>
      <c r="R288" s="84"/>
      <c r="S288" s="84"/>
      <c r="T288" s="84"/>
    </row>
    <row r="289" spans="1:20">
      <c r="A289" s="81"/>
      <c r="B289" s="81"/>
      <c r="C289" s="81"/>
      <c r="D289" s="81"/>
      <c r="E289" s="81"/>
      <c r="F289" s="81"/>
      <c r="G289" s="81"/>
      <c r="H289" s="81"/>
      <c r="I289" s="81"/>
      <c r="J289" s="81"/>
      <c r="K289" s="82"/>
      <c r="L289" s="82"/>
      <c r="M289" s="82"/>
      <c r="N289" s="83"/>
      <c r="O289" s="83"/>
      <c r="P289" s="83"/>
      <c r="Q289" s="84"/>
      <c r="R289" s="84"/>
      <c r="S289" s="84"/>
      <c r="T289" s="84"/>
    </row>
    <row r="290" spans="1:20">
      <c r="A290" s="93" t="s">
        <v>231</v>
      </c>
      <c r="B290" s="93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</row>
    <row r="291" spans="1:20">
      <c r="A291" s="210" t="s">
        <v>32</v>
      </c>
      <c r="B291" s="208" t="s">
        <v>66</v>
      </c>
      <c r="C291" s="218"/>
      <c r="D291" s="218"/>
      <c r="E291" s="218"/>
      <c r="F291" s="218"/>
      <c r="G291" s="209"/>
      <c r="H291" s="208" t="s">
        <v>68</v>
      </c>
      <c r="I291" s="209"/>
      <c r="J291" s="202" t="s">
        <v>69</v>
      </c>
      <c r="K291" s="203"/>
      <c r="L291" s="203"/>
      <c r="M291" s="203"/>
      <c r="N291" s="203"/>
      <c r="O291" s="204"/>
      <c r="P291" s="208" t="s">
        <v>54</v>
      </c>
      <c r="Q291" s="209"/>
      <c r="R291" s="202" t="s">
        <v>70</v>
      </c>
      <c r="S291" s="203"/>
      <c r="T291" s="204"/>
    </row>
    <row r="292" spans="1:20">
      <c r="A292" s="151"/>
      <c r="B292" s="202"/>
      <c r="C292" s="203"/>
      <c r="D292" s="203"/>
      <c r="E292" s="203"/>
      <c r="F292" s="203"/>
      <c r="G292" s="204"/>
      <c r="H292" s="202"/>
      <c r="I292" s="204"/>
      <c r="J292" s="205" t="s">
        <v>39</v>
      </c>
      <c r="K292" s="207"/>
      <c r="L292" s="205" t="s">
        <v>10</v>
      </c>
      <c r="M292" s="207"/>
      <c r="N292" s="205" t="s">
        <v>36</v>
      </c>
      <c r="O292" s="207"/>
      <c r="P292" s="202"/>
      <c r="Q292" s="204"/>
      <c r="R292" s="32" t="s">
        <v>71</v>
      </c>
      <c r="S292" s="32" t="s">
        <v>72</v>
      </c>
      <c r="T292" s="32" t="s">
        <v>73</v>
      </c>
    </row>
    <row r="293" spans="1:20">
      <c r="A293" s="32">
        <v>1</v>
      </c>
      <c r="B293" s="205" t="s">
        <v>67</v>
      </c>
      <c r="C293" s="206"/>
      <c r="D293" s="206"/>
      <c r="E293" s="206"/>
      <c r="F293" s="206"/>
      <c r="G293" s="207"/>
      <c r="H293" s="201">
        <f>J293</f>
        <v>116</v>
      </c>
      <c r="I293" s="201"/>
      <c r="J293" s="215">
        <f>N47+N60+SUM(N67:N71)+SUM(N79:N84)+N86+SUM(N95:N98)+SUM(N107:N110)+N113</f>
        <v>116</v>
      </c>
      <c r="K293" s="216"/>
      <c r="L293" s="153">
        <f>O47+O60+SUM(O67:O71)+SUM(O79:O84)+O86+SUM(O95:O98)+SUM(O107:O110)+O113</f>
        <v>161</v>
      </c>
      <c r="M293" s="216"/>
      <c r="N293" s="211">
        <f>SUM(J293:M293)</f>
        <v>277</v>
      </c>
      <c r="O293" s="212"/>
      <c r="P293" s="213">
        <f>H293/H295</f>
        <v>0.85925925925925928</v>
      </c>
      <c r="Q293" s="214"/>
      <c r="R293" s="20">
        <f>J47+J60-R294</f>
        <v>60</v>
      </c>
      <c r="S293" s="20">
        <f>J74+J87-S294</f>
        <v>51</v>
      </c>
      <c r="T293" s="20">
        <f>J102+J114-T294</f>
        <v>45</v>
      </c>
    </row>
    <row r="294" spans="1:20">
      <c r="A294" s="32">
        <v>2</v>
      </c>
      <c r="B294" s="205" t="s">
        <v>267</v>
      </c>
      <c r="C294" s="206"/>
      <c r="D294" s="206"/>
      <c r="E294" s="206"/>
      <c r="F294" s="206"/>
      <c r="G294" s="207"/>
      <c r="H294" s="201">
        <f>J294</f>
        <v>19</v>
      </c>
      <c r="I294" s="201"/>
      <c r="J294" s="219">
        <f>N161</f>
        <v>19</v>
      </c>
      <c r="K294" s="220"/>
      <c r="L294" s="221">
        <f>O161</f>
        <v>24</v>
      </c>
      <c r="M294" s="220"/>
      <c r="N294" s="211">
        <f>SUM(J294:M294)</f>
        <v>43</v>
      </c>
      <c r="O294" s="212"/>
      <c r="P294" s="213">
        <f>H294/H295</f>
        <v>0.14074074074074075</v>
      </c>
      <c r="Q294" s="214"/>
      <c r="R294" s="19">
        <v>0</v>
      </c>
      <c r="S294" s="19">
        <v>9</v>
      </c>
      <c r="T294" s="19">
        <v>15</v>
      </c>
    </row>
    <row r="295" spans="1:20">
      <c r="A295" s="205" t="s">
        <v>30</v>
      </c>
      <c r="B295" s="206"/>
      <c r="C295" s="206"/>
      <c r="D295" s="206"/>
      <c r="E295" s="206"/>
      <c r="F295" s="206"/>
      <c r="G295" s="207"/>
      <c r="H295" s="151">
        <f>SUM(H293:I294)</f>
        <v>135</v>
      </c>
      <c r="I295" s="151"/>
      <c r="J295" s="151">
        <f>SUM(J293:K294)</f>
        <v>135</v>
      </c>
      <c r="K295" s="151"/>
      <c r="L295" s="145">
        <f>SUM(L293:M294)</f>
        <v>185</v>
      </c>
      <c r="M295" s="147"/>
      <c r="N295" s="145">
        <f>SUM(N293:O294)</f>
        <v>320</v>
      </c>
      <c r="O295" s="147"/>
      <c r="P295" s="222">
        <f>SUM(P293:Q294)</f>
        <v>1</v>
      </c>
      <c r="Q295" s="223"/>
      <c r="R295" s="24">
        <f>SUM(R293:R294)</f>
        <v>60</v>
      </c>
      <c r="S295" s="24">
        <f>SUM(S293:S294)</f>
        <v>60</v>
      </c>
      <c r="T295" s="24">
        <f>SUM(T293:T294)</f>
        <v>60</v>
      </c>
    </row>
  </sheetData>
  <sheetProtection formatCells="0" formatRows="0" insertRows="0"/>
  <mergeCells count="317">
    <mergeCell ref="A165:T165"/>
    <mergeCell ref="J166:J167"/>
    <mergeCell ref="K166:M166"/>
    <mergeCell ref="A166:A167"/>
    <mergeCell ref="B166:I167"/>
    <mergeCell ref="N166:P166"/>
    <mergeCell ref="Q166:S166"/>
    <mergeCell ref="A120:A121"/>
    <mergeCell ref="J105:J106"/>
    <mergeCell ref="K105:M105"/>
    <mergeCell ref="Q120:S120"/>
    <mergeCell ref="K163:M163"/>
    <mergeCell ref="N163:P163"/>
    <mergeCell ref="Q162:T163"/>
    <mergeCell ref="A161:I161"/>
    <mergeCell ref="A148:T148"/>
    <mergeCell ref="A157:T157"/>
    <mergeCell ref="A122:T122"/>
    <mergeCell ref="A130:T130"/>
    <mergeCell ref="B160:I160"/>
    <mergeCell ref="A162:J163"/>
    <mergeCell ref="B158:I158"/>
    <mergeCell ref="A137:T137"/>
    <mergeCell ref="B149:I149"/>
    <mergeCell ref="B77:I78"/>
    <mergeCell ref="A93:A94"/>
    <mergeCell ref="T93:T94"/>
    <mergeCell ref="B93:I94"/>
    <mergeCell ref="J120:J121"/>
    <mergeCell ref="K120:M120"/>
    <mergeCell ref="N120:P120"/>
    <mergeCell ref="B102:I102"/>
    <mergeCell ref="A104:T104"/>
    <mergeCell ref="B101:I101"/>
    <mergeCell ref="B87:I87"/>
    <mergeCell ref="A92:T92"/>
    <mergeCell ref="J93:J94"/>
    <mergeCell ref="Q105:S105"/>
    <mergeCell ref="N105:P105"/>
    <mergeCell ref="T120:T121"/>
    <mergeCell ref="B100:I100"/>
    <mergeCell ref="B192:I192"/>
    <mergeCell ref="B32:J33"/>
    <mergeCell ref="K93:M93"/>
    <mergeCell ref="N93:P93"/>
    <mergeCell ref="Q93:S93"/>
    <mergeCell ref="A76:T76"/>
    <mergeCell ref="J77:J78"/>
    <mergeCell ref="K77:M77"/>
    <mergeCell ref="N77:P77"/>
    <mergeCell ref="Q77:S77"/>
    <mergeCell ref="A77:A78"/>
    <mergeCell ref="B120:I121"/>
    <mergeCell ref="B105:I106"/>
    <mergeCell ref="A105:A106"/>
    <mergeCell ref="T105:T106"/>
    <mergeCell ref="B114:I114"/>
    <mergeCell ref="A119:T119"/>
    <mergeCell ref="B84:I84"/>
    <mergeCell ref="B71:I71"/>
    <mergeCell ref="B190:I190"/>
    <mergeCell ref="A182:T182"/>
    <mergeCell ref="B188:I188"/>
    <mergeCell ref="T77:T78"/>
    <mergeCell ref="B74:I74"/>
    <mergeCell ref="P293:Q293"/>
    <mergeCell ref="J295:K295"/>
    <mergeCell ref="L295:M295"/>
    <mergeCell ref="J294:K294"/>
    <mergeCell ref="L294:M294"/>
    <mergeCell ref="N295:O295"/>
    <mergeCell ref="P295:Q295"/>
    <mergeCell ref="R6:T6"/>
    <mergeCell ref="M28:T33"/>
    <mergeCell ref="M25:T26"/>
    <mergeCell ref="M14:T24"/>
    <mergeCell ref="K86:M86"/>
    <mergeCell ref="K113:M113"/>
    <mergeCell ref="M8:T11"/>
    <mergeCell ref="A15:K15"/>
    <mergeCell ref="J38:J39"/>
    <mergeCell ref="A37:T37"/>
    <mergeCell ref="A21:K24"/>
    <mergeCell ref="I26:K26"/>
    <mergeCell ref="B26:C26"/>
    <mergeCell ref="H26:H27"/>
    <mergeCell ref="A25:G25"/>
    <mergeCell ref="G26:G27"/>
    <mergeCell ref="A13:K13"/>
    <mergeCell ref="B291:G292"/>
    <mergeCell ref="B293:G293"/>
    <mergeCell ref="B294:G294"/>
    <mergeCell ref="B278:I278"/>
    <mergeCell ref="B279:I279"/>
    <mergeCell ref="N183:P183"/>
    <mergeCell ref="B217:I217"/>
    <mergeCell ref="B191:I191"/>
    <mergeCell ref="B193:I193"/>
    <mergeCell ref="B212:I212"/>
    <mergeCell ref="B213:I213"/>
    <mergeCell ref="B218:I218"/>
    <mergeCell ref="A199:T199"/>
    <mergeCell ref="B198:I198"/>
    <mergeCell ref="J207:J208"/>
    <mergeCell ref="K207:M207"/>
    <mergeCell ref="T207:T208"/>
    <mergeCell ref="N207:P207"/>
    <mergeCell ref="B225:I225"/>
    <mergeCell ref="B197:I197"/>
    <mergeCell ref="B195:I195"/>
    <mergeCell ref="B196:I196"/>
    <mergeCell ref="Q183:S183"/>
    <mergeCell ref="B187:I187"/>
    <mergeCell ref="B189:I189"/>
    <mergeCell ref="B186:I186"/>
    <mergeCell ref="A185:T185"/>
    <mergeCell ref="T183:T184"/>
    <mergeCell ref="A181:T181"/>
    <mergeCell ref="A173:T173"/>
    <mergeCell ref="K183:M183"/>
    <mergeCell ref="A183:A184"/>
    <mergeCell ref="B183:I184"/>
    <mergeCell ref="J183:J184"/>
    <mergeCell ref="H294:I294"/>
    <mergeCell ref="H295:I295"/>
    <mergeCell ref="R291:T291"/>
    <mergeCell ref="A203:J204"/>
    <mergeCell ref="Q203:T204"/>
    <mergeCell ref="N204:P204"/>
    <mergeCell ref="K204:M204"/>
    <mergeCell ref="A202:I202"/>
    <mergeCell ref="B201:I201"/>
    <mergeCell ref="B207:I208"/>
    <mergeCell ref="A295:G295"/>
    <mergeCell ref="H291:I292"/>
    <mergeCell ref="A291:A292"/>
    <mergeCell ref="H293:I293"/>
    <mergeCell ref="N294:O294"/>
    <mergeCell ref="P294:Q294"/>
    <mergeCell ref="P291:Q292"/>
    <mergeCell ref="J292:K292"/>
    <mergeCell ref="L292:M292"/>
    <mergeCell ref="N292:O292"/>
    <mergeCell ref="J291:O291"/>
    <mergeCell ref="J293:K293"/>
    <mergeCell ref="L293:M293"/>
    <mergeCell ref="N293:O293"/>
    <mergeCell ref="A6:K6"/>
    <mergeCell ref="O5:Q5"/>
    <mergeCell ref="O6:Q6"/>
    <mergeCell ref="O3:Q3"/>
    <mergeCell ref="O4:Q4"/>
    <mergeCell ref="M4:N4"/>
    <mergeCell ref="A10:K10"/>
    <mergeCell ref="M6:N6"/>
    <mergeCell ref="A7:K7"/>
    <mergeCell ref="A8:K8"/>
    <mergeCell ref="A9:K9"/>
    <mergeCell ref="A11:K11"/>
    <mergeCell ref="A12:K12"/>
    <mergeCell ref="B47:I47"/>
    <mergeCell ref="A65:A66"/>
    <mergeCell ref="B65:I66"/>
    <mergeCell ref="B50:I51"/>
    <mergeCell ref="B60:I60"/>
    <mergeCell ref="J50:J51"/>
    <mergeCell ref="A50:A51"/>
    <mergeCell ref="A38:A39"/>
    <mergeCell ref="A64:T64"/>
    <mergeCell ref="J65:J66"/>
    <mergeCell ref="K65:M65"/>
    <mergeCell ref="N65:P65"/>
    <mergeCell ref="Q65:S65"/>
    <mergeCell ref="T65:T66"/>
    <mergeCell ref="A18:K18"/>
    <mergeCell ref="B31:K31"/>
    <mergeCell ref="A14:K14"/>
    <mergeCell ref="A16:K16"/>
    <mergeCell ref="B38:I39"/>
    <mergeCell ref="M13:T13"/>
    <mergeCell ref="B45:I45"/>
    <mergeCell ref="B58:I58"/>
    <mergeCell ref="A1:K1"/>
    <mergeCell ref="A3:K3"/>
    <mergeCell ref="K50:M50"/>
    <mergeCell ref="M1:T1"/>
    <mergeCell ref="A4:K5"/>
    <mergeCell ref="A35:T35"/>
    <mergeCell ref="A20:K20"/>
    <mergeCell ref="A17:K17"/>
    <mergeCell ref="M3:N3"/>
    <mergeCell ref="M5:N5"/>
    <mergeCell ref="D26:F26"/>
    <mergeCell ref="A19:K19"/>
    <mergeCell ref="N50:P50"/>
    <mergeCell ref="Q50:S50"/>
    <mergeCell ref="T38:T39"/>
    <mergeCell ref="N38:P38"/>
    <mergeCell ref="K38:M38"/>
    <mergeCell ref="T50:T51"/>
    <mergeCell ref="Q38:S38"/>
    <mergeCell ref="A49:T49"/>
    <mergeCell ref="R3:T3"/>
    <mergeCell ref="R4:T4"/>
    <mergeCell ref="R5:T5"/>
    <mergeCell ref="A2:K2"/>
    <mergeCell ref="T166:T167"/>
    <mergeCell ref="A168:T168"/>
    <mergeCell ref="B174:I174"/>
    <mergeCell ref="A177:I177"/>
    <mergeCell ref="A178:J179"/>
    <mergeCell ref="K179:M179"/>
    <mergeCell ref="A175:T175"/>
    <mergeCell ref="B176:I176"/>
    <mergeCell ref="Q178:T179"/>
    <mergeCell ref="N179:P179"/>
    <mergeCell ref="B170:I170"/>
    <mergeCell ref="B172:I172"/>
    <mergeCell ref="A171:T171"/>
    <mergeCell ref="A206:T206"/>
    <mergeCell ref="A209:T209"/>
    <mergeCell ref="B210:I210"/>
    <mergeCell ref="B200:I200"/>
    <mergeCell ref="B194:I194"/>
    <mergeCell ref="A207:A208"/>
    <mergeCell ref="A226:I226"/>
    <mergeCell ref="Q207:S207"/>
    <mergeCell ref="B224:I224"/>
    <mergeCell ref="B214:I214"/>
    <mergeCell ref="B215:I215"/>
    <mergeCell ref="B216:I216"/>
    <mergeCell ref="B221:I221"/>
    <mergeCell ref="A222:T222"/>
    <mergeCell ref="B223:I223"/>
    <mergeCell ref="B211:I211"/>
    <mergeCell ref="B219:I219"/>
    <mergeCell ref="B220:I220"/>
    <mergeCell ref="A232:T232"/>
    <mergeCell ref="B233:I233"/>
    <mergeCell ref="B234:I234"/>
    <mergeCell ref="B241:I241"/>
    <mergeCell ref="A242:T242"/>
    <mergeCell ref="B235:I235"/>
    <mergeCell ref="A227:J228"/>
    <mergeCell ref="A230:A231"/>
    <mergeCell ref="A229:T229"/>
    <mergeCell ref="J230:J231"/>
    <mergeCell ref="K230:M230"/>
    <mergeCell ref="N230:P230"/>
    <mergeCell ref="Q227:T228"/>
    <mergeCell ref="K228:M228"/>
    <mergeCell ref="N228:P228"/>
    <mergeCell ref="B230:I231"/>
    <mergeCell ref="Q230:S230"/>
    <mergeCell ref="T230:T231"/>
    <mergeCell ref="K236:M236"/>
    <mergeCell ref="B237:I237"/>
    <mergeCell ref="B236:I236"/>
    <mergeCell ref="B238:I238"/>
    <mergeCell ref="B239:I239"/>
    <mergeCell ref="K247:M247"/>
    <mergeCell ref="K252:M253"/>
    <mergeCell ref="Q255:S255"/>
    <mergeCell ref="A255:A256"/>
    <mergeCell ref="B255:I256"/>
    <mergeCell ref="J255:J256"/>
    <mergeCell ref="K255:M255"/>
    <mergeCell ref="B248:I248"/>
    <mergeCell ref="A249:I249"/>
    <mergeCell ref="K251:M251"/>
    <mergeCell ref="N251:P251"/>
    <mergeCell ref="A257:T257"/>
    <mergeCell ref="B258:I258"/>
    <mergeCell ref="B259:I259"/>
    <mergeCell ref="B260:I260"/>
    <mergeCell ref="T255:T256"/>
    <mergeCell ref="A254:T254"/>
    <mergeCell ref="A250:J251"/>
    <mergeCell ref="Q250:T251"/>
    <mergeCell ref="N255:P255"/>
    <mergeCell ref="A274:A275"/>
    <mergeCell ref="A282:T282"/>
    <mergeCell ref="T274:T275"/>
    <mergeCell ref="B274:I275"/>
    <mergeCell ref="Q269:T270"/>
    <mergeCell ref="K270:M270"/>
    <mergeCell ref="N270:P270"/>
    <mergeCell ref="B264:I264"/>
    <mergeCell ref="A265:T265"/>
    <mergeCell ref="B267:I267"/>
    <mergeCell ref="A268:I268"/>
    <mergeCell ref="A269:J270"/>
    <mergeCell ref="B266:I266"/>
    <mergeCell ref="A143:T143"/>
    <mergeCell ref="A152:T152"/>
    <mergeCell ref="B153:I153"/>
    <mergeCell ref="B156:I156"/>
    <mergeCell ref="A290:B290"/>
    <mergeCell ref="B281:I281"/>
    <mergeCell ref="B283:I283"/>
    <mergeCell ref="B280:I280"/>
    <mergeCell ref="B284:I284"/>
    <mergeCell ref="A285:I285"/>
    <mergeCell ref="A286:J287"/>
    <mergeCell ref="B261:I261"/>
    <mergeCell ref="B262:I262"/>
    <mergeCell ref="B263:I263"/>
    <mergeCell ref="A273:T273"/>
    <mergeCell ref="Q286:T287"/>
    <mergeCell ref="K287:M287"/>
    <mergeCell ref="N287:P287"/>
    <mergeCell ref="A276:T276"/>
    <mergeCell ref="J274:J275"/>
    <mergeCell ref="K274:M274"/>
    <mergeCell ref="B240:I240"/>
    <mergeCell ref="N274:P274"/>
    <mergeCell ref="Q274:S274"/>
  </mergeCells>
  <phoneticPr fontId="5" type="noConversion"/>
  <dataValidations count="6">
    <dataValidation type="list" allowBlank="1" showInputMessage="1" showErrorMessage="1" sqref="R283 R107:R113 R123:R129 R131:R136 R95:R101 R67:R73 R40:R46 R52:R59 R79:R86 R138:R142 R277:R280 R169:R170 R172 R176 R174 R153:R156 R158:R160">
      <formula1>$R$39</formula1>
    </dataValidation>
    <dataValidation type="list" allowBlank="1" showInputMessage="1" showErrorMessage="1" sqref="Q283 Q107:Q113 Q123:Q129 Q131:Q136 Q95:Q101 Q67:Q73 Q40:Q46 Q52:Q59 Q79:Q86 Q138:Q142 Q277:Q280 Q169:Q170 Q172 Q176 Q174 Q147 Q153:Q156 Q158:Q160">
      <formula1>$Q$39</formula1>
    </dataValidation>
    <dataValidation type="list" allowBlank="1" showInputMessage="1" showErrorMessage="1" sqref="S283 S107:S113 S123:S129 S144:S147 S131:S136 S95:S101 S67:S73 S40:S46 S52:S59 S79:S86 S138:S142 S277:S280 S169:S170 S172 S176 S174 S149:S151 S153:S156 S158:S160">
      <formula1>$S$39</formula1>
    </dataValidation>
    <dataValidation type="list" allowBlank="1" showInputMessage="1" showErrorMessage="1" sqref="T283 T123:T129 T107:T113 T144:T147 T131:T136 T95:T101 T67:T73 T40:T46 T52:T59 T79:T86 T138:T142 T266 T277:T280 T174 T169:T170 T172 T176 T200 T186:T197 T243:T247 T233:T240 T258:T263 T210:T220 T223:T224 T149:T151 T153:T156 T158:T160">
      <formula1>$O$36:$S$36</formula1>
    </dataValidation>
    <dataValidation type="list" allowBlank="1" showInputMessage="1" showErrorMessage="1" sqref="T281 T264 T198 T241 T221">
      <formula1>$P$36:$S$36</formula1>
    </dataValidation>
    <dataValidation type="list" allowBlank="1" showInputMessage="1" showErrorMessage="1" sqref="B266:I266 B223:I224 B210:I220 B258:I263 B200 B243:I247 B186:I197 B233:B240 C233:I239">
      <formula1>$B$38:$B$179</formula1>
    </dataValidation>
  </dataValidations>
  <pageMargins left="0.25" right="0.25" top="0.75" bottom="0.75" header="0.3" footer="0.3"/>
  <pageSetup paperSize="9" orientation="landscape" blackAndWhite="1" r:id="rId1"/>
  <headerFooter>
    <oddFooter>&amp;LRECTOR,Acad.Prof.univ.dr. Ioan Aurel POP&amp;CPag. &amp;P/11
&amp;RDECAN,Prof. univ. dr.Dumitru MATIŞ</oddFooter>
  </headerFooter>
  <rowBreaks count="8" manualBreakCount="8">
    <brk id="63" max="16383" man="1"/>
    <brk id="91" max="16383" man="1"/>
    <brk id="118" max="16383" man="1"/>
    <brk id="179" max="16383" man="1"/>
    <brk id="204" max="16383" man="1"/>
    <brk id="228" max="16383" man="1"/>
    <brk id="253" max="16383" man="1"/>
    <brk id="272" max="16383" man="1"/>
  </rowBreaks>
  <ignoredErrors>
    <ignoredError sqref="Q47" formula="1"/>
    <ignoredError sqref="K163 N29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Melinda</cp:lastModifiedBy>
  <cp:lastPrinted>2014-07-25T05:51:13Z</cp:lastPrinted>
  <dcterms:created xsi:type="dcterms:W3CDTF">2013-06-27T08:19:59Z</dcterms:created>
  <dcterms:modified xsi:type="dcterms:W3CDTF">2014-07-25T05:51:33Z</dcterms:modified>
</cp:coreProperties>
</file>