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90" windowWidth="1548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N154" i="1"/>
  <c r="P154"/>
  <c r="O154" s="1"/>
  <c r="P141"/>
  <c r="N141"/>
  <c r="O141" s="1"/>
  <c r="T258" l="1"/>
  <c r="T237"/>
  <c r="P107"/>
  <c r="P108"/>
  <c r="P109"/>
  <c r="J205"/>
  <c r="L157"/>
  <c r="K157"/>
  <c r="N153"/>
  <c r="P153"/>
  <c r="O153" s="1"/>
  <c r="N149"/>
  <c r="N150"/>
  <c r="P149"/>
  <c r="O149" s="1"/>
  <c r="P150"/>
  <c r="O150" s="1"/>
  <c r="J156"/>
  <c r="J110"/>
  <c r="J97"/>
  <c r="P96"/>
  <c r="N96"/>
  <c r="O96" s="1"/>
  <c r="S234"/>
  <c r="R234"/>
  <c r="Q234"/>
  <c r="M234"/>
  <c r="L234"/>
  <c r="K234"/>
  <c r="J234"/>
  <c r="A234"/>
  <c r="S227"/>
  <c r="S228"/>
  <c r="R227"/>
  <c r="R228"/>
  <c r="Q227"/>
  <c r="Q228"/>
  <c r="M227"/>
  <c r="L227"/>
  <c r="L228"/>
  <c r="K227"/>
  <c r="K228"/>
  <c r="J227"/>
  <c r="J228"/>
  <c r="A227"/>
  <c r="T156"/>
  <c r="Q156"/>
  <c r="M156"/>
  <c r="L156"/>
  <c r="K156"/>
  <c r="P155"/>
  <c r="N155"/>
  <c r="P152"/>
  <c r="N152"/>
  <c r="N107"/>
  <c r="N227"/>
  <c r="P227"/>
  <c r="P95"/>
  <c r="P201" s="1"/>
  <c r="N95"/>
  <c r="P144"/>
  <c r="N144"/>
  <c r="P146"/>
  <c r="N146"/>
  <c r="P145"/>
  <c r="N145"/>
  <c r="M110"/>
  <c r="M85"/>
  <c r="N251"/>
  <c r="N249"/>
  <c r="N235"/>
  <c r="T275"/>
  <c r="P233"/>
  <c r="N233"/>
  <c r="O233"/>
  <c r="P232"/>
  <c r="N232"/>
  <c r="P231"/>
  <c r="N231"/>
  <c r="O231"/>
  <c r="P230"/>
  <c r="N230"/>
  <c r="P226"/>
  <c r="N226"/>
  <c r="P225"/>
  <c r="N225"/>
  <c r="P224"/>
  <c r="N224"/>
  <c r="P223"/>
  <c r="N223"/>
  <c r="P222"/>
  <c r="O222"/>
  <c r="P221"/>
  <c r="N221"/>
  <c r="P220"/>
  <c r="N220"/>
  <c r="P219"/>
  <c r="N219"/>
  <c r="P218"/>
  <c r="N218"/>
  <c r="P217"/>
  <c r="N217"/>
  <c r="S205"/>
  <c r="S206"/>
  <c r="R205"/>
  <c r="R206"/>
  <c r="Q205"/>
  <c r="P205"/>
  <c r="N108"/>
  <c r="N205"/>
  <c r="M205"/>
  <c r="M206"/>
  <c r="L205"/>
  <c r="L206"/>
  <c r="K205"/>
  <c r="K206"/>
  <c r="A205"/>
  <c r="P204"/>
  <c r="N204"/>
  <c r="K195"/>
  <c r="T207"/>
  <c r="T172"/>
  <c r="S201"/>
  <c r="R201"/>
  <c r="Q201"/>
  <c r="N201"/>
  <c r="M201"/>
  <c r="L201"/>
  <c r="K201"/>
  <c r="J201"/>
  <c r="S200"/>
  <c r="R200"/>
  <c r="Q200"/>
  <c r="P83"/>
  <c r="P200"/>
  <c r="N83"/>
  <c r="N200"/>
  <c r="M200"/>
  <c r="L200"/>
  <c r="K200"/>
  <c r="J200"/>
  <c r="S199"/>
  <c r="R199"/>
  <c r="Q199"/>
  <c r="P71"/>
  <c r="P199" s="1"/>
  <c r="N71"/>
  <c r="N199"/>
  <c r="M199"/>
  <c r="L199"/>
  <c r="K199"/>
  <c r="J199"/>
  <c r="P197"/>
  <c r="N197"/>
  <c r="P196"/>
  <c r="N196"/>
  <c r="P194"/>
  <c r="N194"/>
  <c r="P193"/>
  <c r="N193"/>
  <c r="P192"/>
  <c r="N192"/>
  <c r="P191"/>
  <c r="N191"/>
  <c r="P190"/>
  <c r="N190"/>
  <c r="P189"/>
  <c r="N189"/>
  <c r="P188"/>
  <c r="N188"/>
  <c r="A201"/>
  <c r="A200"/>
  <c r="A199"/>
  <c r="P164"/>
  <c r="P165"/>
  <c r="P167"/>
  <c r="P169"/>
  <c r="P171"/>
  <c r="N164"/>
  <c r="N165"/>
  <c r="N167"/>
  <c r="N169"/>
  <c r="N171"/>
  <c r="M173"/>
  <c r="L173"/>
  <c r="K173"/>
  <c r="S172"/>
  <c r="R172"/>
  <c r="Q172"/>
  <c r="M172"/>
  <c r="L172"/>
  <c r="K172"/>
  <c r="J172"/>
  <c r="P116"/>
  <c r="P123"/>
  <c r="P130"/>
  <c r="P138"/>
  <c r="P148"/>
  <c r="N116"/>
  <c r="N123"/>
  <c r="N130"/>
  <c r="N138"/>
  <c r="N148"/>
  <c r="M157"/>
  <c r="P136"/>
  <c r="N136"/>
  <c r="P135"/>
  <c r="N135"/>
  <c r="P134"/>
  <c r="N134"/>
  <c r="P133"/>
  <c r="N133"/>
  <c r="P131"/>
  <c r="N131"/>
  <c r="P104"/>
  <c r="N104"/>
  <c r="P84"/>
  <c r="O84"/>
  <c r="P81"/>
  <c r="N81"/>
  <c r="N77"/>
  <c r="N78"/>
  <c r="N79"/>
  <c r="N80"/>
  <c r="N82"/>
  <c r="N253"/>
  <c r="N90"/>
  <c r="N91"/>
  <c r="N92"/>
  <c r="N93"/>
  <c r="N94"/>
  <c r="N102"/>
  <c r="N103"/>
  <c r="N105"/>
  <c r="N106"/>
  <c r="N257"/>
  <c r="N40"/>
  <c r="N41"/>
  <c r="N183"/>
  <c r="N42"/>
  <c r="N43"/>
  <c r="N44"/>
  <c r="N45"/>
  <c r="N248"/>
  <c r="N46"/>
  <c r="N52"/>
  <c r="N53"/>
  <c r="N54"/>
  <c r="N55"/>
  <c r="N56"/>
  <c r="N57"/>
  <c r="N58"/>
  <c r="N59"/>
  <c r="N65"/>
  <c r="N66"/>
  <c r="N67"/>
  <c r="N68"/>
  <c r="N69"/>
  <c r="N70"/>
  <c r="P77"/>
  <c r="P78"/>
  <c r="O78"/>
  <c r="P79"/>
  <c r="P80"/>
  <c r="O80"/>
  <c r="P82"/>
  <c r="P90"/>
  <c r="O90"/>
  <c r="P91"/>
  <c r="O91"/>
  <c r="P92"/>
  <c r="O92"/>
  <c r="P93"/>
  <c r="O93"/>
  <c r="P94"/>
  <c r="O94"/>
  <c r="P102"/>
  <c r="P103"/>
  <c r="P105"/>
  <c r="P106"/>
  <c r="P257"/>
  <c r="P235"/>
  <c r="P40"/>
  <c r="P41"/>
  <c r="P42"/>
  <c r="P43"/>
  <c r="P44"/>
  <c r="P45"/>
  <c r="P52"/>
  <c r="P53"/>
  <c r="O53"/>
  <c r="O187"/>
  <c r="P54"/>
  <c r="P55"/>
  <c r="O55"/>
  <c r="P56"/>
  <c r="P57"/>
  <c r="P58"/>
  <c r="P65"/>
  <c r="P66"/>
  <c r="P67"/>
  <c r="P68"/>
  <c r="P69"/>
  <c r="P70"/>
  <c r="Q235"/>
  <c r="R235"/>
  <c r="S235"/>
  <c r="J235"/>
  <c r="J236"/>
  <c r="A235"/>
  <c r="A187"/>
  <c r="J186"/>
  <c r="K186"/>
  <c r="L186"/>
  <c r="M186"/>
  <c r="Q186"/>
  <c r="R186"/>
  <c r="S186"/>
  <c r="J187"/>
  <c r="K187"/>
  <c r="L187"/>
  <c r="M187"/>
  <c r="Q187"/>
  <c r="R187"/>
  <c r="S187"/>
  <c r="J195"/>
  <c r="L195"/>
  <c r="M195"/>
  <c r="Q195"/>
  <c r="R195"/>
  <c r="S195"/>
  <c r="J198"/>
  <c r="K198"/>
  <c r="L198"/>
  <c r="M198"/>
  <c r="Q198"/>
  <c r="R198"/>
  <c r="S198"/>
  <c r="J185"/>
  <c r="N139"/>
  <c r="P139"/>
  <c r="N140"/>
  <c r="P140"/>
  <c r="N132"/>
  <c r="P132"/>
  <c r="N124"/>
  <c r="P124"/>
  <c r="N125"/>
  <c r="P125"/>
  <c r="N126"/>
  <c r="P126"/>
  <c r="P118"/>
  <c r="P119"/>
  <c r="P120"/>
  <c r="N118"/>
  <c r="N119"/>
  <c r="N120"/>
  <c r="P117"/>
  <c r="N117"/>
  <c r="N121"/>
  <c r="P121"/>
  <c r="N267"/>
  <c r="P267"/>
  <c r="N268"/>
  <c r="P268"/>
  <c r="N269"/>
  <c r="P269"/>
  <c r="O269" s="1"/>
  <c r="N270"/>
  <c r="P270"/>
  <c r="N273"/>
  <c r="N274"/>
  <c r="P273"/>
  <c r="S257"/>
  <c r="Q257"/>
  <c r="M257"/>
  <c r="L257"/>
  <c r="J257"/>
  <c r="S253"/>
  <c r="R253"/>
  <c r="Q253"/>
  <c r="M253"/>
  <c r="L253"/>
  <c r="K253"/>
  <c r="J253"/>
  <c r="A253"/>
  <c r="S252"/>
  <c r="R252"/>
  <c r="Q252"/>
  <c r="M252"/>
  <c r="L252"/>
  <c r="K252"/>
  <c r="J252"/>
  <c r="A252"/>
  <c r="S250"/>
  <c r="R250"/>
  <c r="Q250"/>
  <c r="M250"/>
  <c r="L250"/>
  <c r="K250"/>
  <c r="J250"/>
  <c r="A250"/>
  <c r="S248"/>
  <c r="S254"/>
  <c r="R248"/>
  <c r="R254"/>
  <c r="Q248"/>
  <c r="Q254"/>
  <c r="M248"/>
  <c r="L248"/>
  <c r="L254"/>
  <c r="K248"/>
  <c r="J248"/>
  <c r="J254"/>
  <c r="J258"/>
  <c r="A248"/>
  <c r="O273"/>
  <c r="Q183"/>
  <c r="R182"/>
  <c r="S182"/>
  <c r="A198"/>
  <c r="A195"/>
  <c r="A186"/>
  <c r="S185"/>
  <c r="R185"/>
  <c r="Q185"/>
  <c r="M185"/>
  <c r="L185"/>
  <c r="K185"/>
  <c r="A185"/>
  <c r="A184"/>
  <c r="A183"/>
  <c r="S184"/>
  <c r="R184"/>
  <c r="Q184"/>
  <c r="M184"/>
  <c r="L184"/>
  <c r="K184"/>
  <c r="J184"/>
  <c r="S183"/>
  <c r="R183"/>
  <c r="M183"/>
  <c r="L183"/>
  <c r="K183"/>
  <c r="J183"/>
  <c r="Q182"/>
  <c r="M182"/>
  <c r="L182"/>
  <c r="K182"/>
  <c r="J182"/>
  <c r="A182"/>
  <c r="Q271"/>
  <c r="S271"/>
  <c r="R271"/>
  <c r="M271"/>
  <c r="K271"/>
  <c r="L271"/>
  <c r="J271"/>
  <c r="S274"/>
  <c r="R274"/>
  <c r="R275"/>
  <c r="Q274"/>
  <c r="M274"/>
  <c r="L274"/>
  <c r="K274"/>
  <c r="J274"/>
  <c r="J275" s="1"/>
  <c r="P274"/>
  <c r="R257"/>
  <c r="K257"/>
  <c r="Q236"/>
  <c r="L236"/>
  <c r="K236"/>
  <c r="Q206"/>
  <c r="J206"/>
  <c r="P127"/>
  <c r="N127"/>
  <c r="T283"/>
  <c r="T285"/>
  <c r="K97"/>
  <c r="L97"/>
  <c r="M97"/>
  <c r="P97"/>
  <c r="Q97"/>
  <c r="R97"/>
  <c r="S97"/>
  <c r="K110"/>
  <c r="L110"/>
  <c r="Q110"/>
  <c r="R110"/>
  <c r="S110"/>
  <c r="P142"/>
  <c r="N142"/>
  <c r="P128"/>
  <c r="N128"/>
  <c r="S85"/>
  <c r="R85"/>
  <c r="Q85"/>
  <c r="L85"/>
  <c r="K85"/>
  <c r="J85"/>
  <c r="P253"/>
  <c r="S72"/>
  <c r="R72"/>
  <c r="Q72"/>
  <c r="M72"/>
  <c r="L72"/>
  <c r="K72"/>
  <c r="J72"/>
  <c r="S283"/>
  <c r="S285"/>
  <c r="P198"/>
  <c r="N198"/>
  <c r="P195"/>
  <c r="S60"/>
  <c r="R60"/>
  <c r="Q60"/>
  <c r="M60"/>
  <c r="L60"/>
  <c r="K60"/>
  <c r="J60"/>
  <c r="N250"/>
  <c r="N187"/>
  <c r="N186"/>
  <c r="N185"/>
  <c r="N184"/>
  <c r="P248"/>
  <c r="K47"/>
  <c r="P185"/>
  <c r="P184"/>
  <c r="S47"/>
  <c r="R47"/>
  <c r="Q47"/>
  <c r="M47"/>
  <c r="L47"/>
  <c r="J47"/>
  <c r="R283"/>
  <c r="R285"/>
  <c r="P72"/>
  <c r="N195"/>
  <c r="N182"/>
  <c r="P183"/>
  <c r="P252"/>
  <c r="P182"/>
  <c r="L275"/>
  <c r="P110"/>
  <c r="P47"/>
  <c r="N271"/>
  <c r="N275"/>
  <c r="O274"/>
  <c r="M237"/>
  <c r="O121"/>
  <c r="O125"/>
  <c r="O139"/>
  <c r="O58"/>
  <c r="O250"/>
  <c r="O56"/>
  <c r="O54"/>
  <c r="O52"/>
  <c r="O82"/>
  <c r="O253"/>
  <c r="O79"/>
  <c r="O77"/>
  <c r="O81"/>
  <c r="O134"/>
  <c r="K174"/>
  <c r="O188"/>
  <c r="O192"/>
  <c r="O197"/>
  <c r="O218"/>
  <c r="O225"/>
  <c r="O232"/>
  <c r="N72"/>
  <c r="N85"/>
  <c r="P172"/>
  <c r="O186"/>
  <c r="P271"/>
  <c r="P275"/>
  <c r="P85"/>
  <c r="P60"/>
  <c r="N252"/>
  <c r="P186"/>
  <c r="P187"/>
  <c r="P250"/>
  <c r="O148"/>
  <c r="O83"/>
  <c r="O200"/>
  <c r="O108"/>
  <c r="O230"/>
  <c r="S236"/>
  <c r="R236"/>
  <c r="R237"/>
  <c r="O226"/>
  <c r="K275"/>
  <c r="K276"/>
  <c r="O70"/>
  <c r="O198"/>
  <c r="O68"/>
  <c r="O195"/>
  <c r="O66"/>
  <c r="O40"/>
  <c r="O182"/>
  <c r="O194"/>
  <c r="N228"/>
  <c r="P156"/>
  <c r="O152"/>
  <c r="O131"/>
  <c r="K158"/>
  <c r="O138"/>
  <c r="O123"/>
  <c r="O189"/>
  <c r="O191"/>
  <c r="O193"/>
  <c r="O71"/>
  <c r="O199"/>
  <c r="N234"/>
  <c r="P234"/>
  <c r="P236"/>
  <c r="L237"/>
  <c r="L238"/>
  <c r="O155"/>
  <c r="O107"/>
  <c r="O234" s="1"/>
  <c r="Q202"/>
  <c r="Q207"/>
  <c r="O205"/>
  <c r="O118"/>
  <c r="O132"/>
  <c r="O69"/>
  <c r="O67"/>
  <c r="O65"/>
  <c r="O72" s="1"/>
  <c r="O45"/>
  <c r="O43"/>
  <c r="O41"/>
  <c r="O183"/>
  <c r="O145"/>
  <c r="O146"/>
  <c r="O144"/>
  <c r="O95"/>
  <c r="P276"/>
  <c r="O268"/>
  <c r="O117"/>
  <c r="O127"/>
  <c r="O104"/>
  <c r="N172"/>
  <c r="O220"/>
  <c r="O128"/>
  <c r="O142"/>
  <c r="Q237"/>
  <c r="Q275"/>
  <c r="M275"/>
  <c r="O270"/>
  <c r="O126"/>
  <c r="O124"/>
  <c r="O57"/>
  <c r="O60"/>
  <c r="O44"/>
  <c r="O185"/>
  <c r="O42"/>
  <c r="O184"/>
  <c r="O105"/>
  <c r="O102"/>
  <c r="O135"/>
  <c r="O136"/>
  <c r="O116"/>
  <c r="O169"/>
  <c r="O165"/>
  <c r="P173"/>
  <c r="O167"/>
  <c r="O164"/>
  <c r="O204"/>
  <c r="O219"/>
  <c r="O223"/>
  <c r="O224"/>
  <c r="J237"/>
  <c r="M202"/>
  <c r="M208"/>
  <c r="R202"/>
  <c r="R207"/>
  <c r="S237"/>
  <c r="L276"/>
  <c r="S275"/>
  <c r="O120"/>
  <c r="N47"/>
  <c r="N97"/>
  <c r="O130"/>
  <c r="N206"/>
  <c r="P228"/>
  <c r="O221"/>
  <c r="O85"/>
  <c r="K238"/>
  <c r="K239" s="1"/>
  <c r="N276"/>
  <c r="O267"/>
  <c r="O119"/>
  <c r="O140"/>
  <c r="O106"/>
  <c r="O103"/>
  <c r="N60"/>
  <c r="N110"/>
  <c r="O133"/>
  <c r="N173"/>
  <c r="O190"/>
  <c r="O196"/>
  <c r="P206"/>
  <c r="L202"/>
  <c r="L208"/>
  <c r="K202"/>
  <c r="K208"/>
  <c r="P254"/>
  <c r="P258"/>
  <c r="S258"/>
  <c r="S202"/>
  <c r="S207"/>
  <c r="R258"/>
  <c r="M254"/>
  <c r="M259"/>
  <c r="Q258"/>
  <c r="N254"/>
  <c r="N258"/>
  <c r="N236"/>
  <c r="J202"/>
  <c r="J207"/>
  <c r="K254"/>
  <c r="K259"/>
  <c r="N202"/>
  <c r="L258"/>
  <c r="L259"/>
  <c r="O252"/>
  <c r="O248"/>
  <c r="N259"/>
  <c r="M276"/>
  <c r="K237"/>
  <c r="O109"/>
  <c r="O235"/>
  <c r="O171"/>
  <c r="O217"/>
  <c r="N237"/>
  <c r="N238"/>
  <c r="P238"/>
  <c r="O257"/>
  <c r="O201"/>
  <c r="O202"/>
  <c r="P237"/>
  <c r="P259"/>
  <c r="O206"/>
  <c r="L207"/>
  <c r="O47"/>
  <c r="N208"/>
  <c r="O173"/>
  <c r="N174"/>
  <c r="K258"/>
  <c r="K277"/>
  <c r="O172"/>
  <c r="M207"/>
  <c r="N207"/>
  <c r="K207"/>
  <c r="K209"/>
  <c r="M258"/>
  <c r="K260"/>
  <c r="O110"/>
  <c r="O254"/>
  <c r="O207"/>
  <c r="O208"/>
  <c r="N209"/>
  <c r="O258"/>
  <c r="O259"/>
  <c r="N260"/>
  <c r="O236" l="1"/>
  <c r="N156"/>
  <c r="J284" s="1"/>
  <c r="P202"/>
  <c r="H284"/>
  <c r="J283"/>
  <c r="P208"/>
  <c r="P207"/>
  <c r="O156"/>
  <c r="L284" s="1"/>
  <c r="N284" s="1"/>
  <c r="O157"/>
  <c r="O271"/>
  <c r="N157"/>
  <c r="P157"/>
  <c r="O276"/>
  <c r="N277" s="1"/>
  <c r="O275"/>
  <c r="N158"/>
  <c r="O97"/>
  <c r="O227"/>
  <c r="O228" s="1"/>
  <c r="L283"/>
  <c r="L285"/>
  <c r="N283"/>
  <c r="N285" s="1"/>
  <c r="O238"/>
  <c r="N239" s="1"/>
  <c r="O237"/>
  <c r="H283" l="1"/>
  <c r="J285"/>
  <c r="H285" l="1"/>
  <c r="P284" s="1"/>
  <c r="P283"/>
  <c r="P285" s="1"/>
</calcChain>
</file>

<file path=xl/sharedStrings.xml><?xml version="1.0" encoding="utf-8"?>
<sst xmlns="http://schemas.openxmlformats.org/spreadsheetml/2006/main" count="829" uniqueCount="286">
  <si>
    <t xml:space="preserve">UNIVERSITATEA BABEŞ-BOLYAI CLUJ-NAPOCA
</t>
  </si>
  <si>
    <t>I. CERINŢE PENTRU OBŢINEREA DIPLOMEI DE LICENŢĂ</t>
  </si>
  <si>
    <t xml:space="preserve">Pentru încadrarea în învăţământul preuniversitar, este necesară absolvirea masteratului didactic. </t>
  </si>
  <si>
    <t>180 de credite din care:</t>
  </si>
  <si>
    <r>
      <rPr>
        <b/>
        <sz val="10"/>
        <color indexed="8"/>
        <rFont val="Times New Roman"/>
        <family val="1"/>
      </rPr>
      <t xml:space="preserve">20 </t>
    </r>
    <r>
      <rPr>
        <sz val="10"/>
        <color indexed="8"/>
        <rFont val="Times New Roman"/>
        <family val="1"/>
      </rPr>
      <t xml:space="preserve">de credite la examenul de licenţă </t>
    </r>
  </si>
  <si>
    <t>Activităţi didactice</t>
  </si>
  <si>
    <t>Sesiune de examene</t>
  </si>
  <si>
    <t>Vacanţă</t>
  </si>
  <si>
    <t>Sem I</t>
  </si>
  <si>
    <t>Sem II</t>
  </si>
  <si>
    <t>I</t>
  </si>
  <si>
    <t>V</t>
  </si>
  <si>
    <t>R</t>
  </si>
  <si>
    <t>Stagii de practică</t>
  </si>
  <si>
    <t xml:space="preserve">iarna </t>
  </si>
  <si>
    <t>prim</t>
  </si>
  <si>
    <t>vara</t>
  </si>
  <si>
    <t>Anul I</t>
  </si>
  <si>
    <t>Anul II</t>
  </si>
  <si>
    <t>Anul III</t>
  </si>
  <si>
    <t>II. DESFĂŞURAREA STUDIILOR (în număr de săptămani)</t>
  </si>
  <si>
    <r>
      <t xml:space="preserve">Durata studiilor: </t>
    </r>
    <r>
      <rPr>
        <b/>
        <sz val="10"/>
        <color indexed="8"/>
        <rFont val="Times New Roman"/>
        <family val="1"/>
      </rPr>
      <t>6 semestre</t>
    </r>
  </si>
  <si>
    <r>
      <t xml:space="preserve">Forma de învăţământ: </t>
    </r>
    <r>
      <rPr>
        <b/>
        <sz val="10"/>
        <color indexed="8"/>
        <rFont val="Times New Roman"/>
        <family val="1"/>
      </rPr>
      <t>cu frecvenţă</t>
    </r>
  </si>
  <si>
    <t>L.P comasate</t>
  </si>
  <si>
    <t xml:space="preserve">III. NUMĂRUL ORELOR PE SĂPTĂMANĂ </t>
  </si>
  <si>
    <t>V. MODUL DE ALEGERE A DISCIPLINELOR OPŢIONALE</t>
  </si>
  <si>
    <t>VII. TABELUL DISCIPLINELOR</t>
  </si>
  <si>
    <t>Felul disciplinei</t>
  </si>
  <si>
    <t>Forme de evaluare</t>
  </si>
  <si>
    <t>Ore fizice săptămânale</t>
  </si>
  <si>
    <t>TOTAL</t>
  </si>
  <si>
    <t>DENUMIREA DISCIPLINELOR</t>
  </si>
  <si>
    <t>COD</t>
  </si>
  <si>
    <t>C</t>
  </si>
  <si>
    <t>S</t>
  </si>
  <si>
    <t>LP</t>
  </si>
  <si>
    <t>T</t>
  </si>
  <si>
    <t>E</t>
  </si>
  <si>
    <t>VP</t>
  </si>
  <si>
    <t>F</t>
  </si>
  <si>
    <t>Semestrul I</t>
  </si>
  <si>
    <t>Semestrul II</t>
  </si>
  <si>
    <t>DF</t>
  </si>
  <si>
    <t>DPD</t>
  </si>
  <si>
    <t>DS</t>
  </si>
  <si>
    <t>DC</t>
  </si>
  <si>
    <t>Credite ECTS</t>
  </si>
  <si>
    <t>Ore alocate studiului</t>
  </si>
  <si>
    <t>ANUL I, SEMESTRUL 1</t>
  </si>
  <si>
    <t>ANUL I, SEMESTRUL 2</t>
  </si>
  <si>
    <t>ANUL II, SEMESTRUL 3</t>
  </si>
  <si>
    <t>ANUL II, SEMESTRUL 4</t>
  </si>
  <si>
    <t>ANUL III, SEMESTRUL 5</t>
  </si>
  <si>
    <t>ANUL III, SEMESTRUL 6</t>
  </si>
  <si>
    <t>%</t>
  </si>
  <si>
    <t>TOTAL CREDITE / ORE PE SĂPTĂMÂNĂ / EVALUĂRI / PROCENT DIN TOTAL DISCIPLINE</t>
  </si>
  <si>
    <t xml:space="preserve">TOTAL ORE FIZICE / TOTAL ORE ALOCATE STUDIULUI </t>
  </si>
  <si>
    <t>DISCIPLINE FACULTATIVE</t>
  </si>
  <si>
    <t>An II, Semestrul 3</t>
  </si>
  <si>
    <t>An II, Semestrul 4</t>
  </si>
  <si>
    <t>An III, Semestrul 5</t>
  </si>
  <si>
    <t>An III, Semestrul 6</t>
  </si>
  <si>
    <t>Semestrele 1 - 5 (14 săptămâni)</t>
  </si>
  <si>
    <t>DCOU</t>
  </si>
  <si>
    <t>DISCIPLINE DE PREGĂTIRE FUNDAMENTALĂ (DF)</t>
  </si>
  <si>
    <t>DISCIPLINE DE SPECIALIATE (DS)</t>
  </si>
  <si>
    <t>DISCIPLINE</t>
  </si>
  <si>
    <t>OBLIGATORII</t>
  </si>
  <si>
    <t>ORE FIZICE</t>
  </si>
  <si>
    <t>ORE ALOCATE STUDIULUI</t>
  </si>
  <si>
    <t>NR. DE CREDITE</t>
  </si>
  <si>
    <t>AN I</t>
  </si>
  <si>
    <t>AN II</t>
  </si>
  <si>
    <t>AN III</t>
  </si>
  <si>
    <t>DISCIPLINE COMPLEMANTARE (DC)</t>
  </si>
  <si>
    <t>Semestrul 6 (12 săptămâni)</t>
  </si>
  <si>
    <t>Semestrul  6 (12 săptămâni)</t>
  </si>
  <si>
    <t>PLAN DE ÎNVĂŢĂMÂNT  valabil începând din anul universitar 2014-2015</t>
  </si>
  <si>
    <t>-</t>
  </si>
  <si>
    <t>3*</t>
  </si>
  <si>
    <t>2**</t>
  </si>
  <si>
    <t>* Practica se desfăşoară compact timp de 3 săptămâni (5 zile a 6 ore pe zi, total 90 de ore)</t>
  </si>
  <si>
    <t>**Elaborarea lucrării de licenţă se desfăşoară compact timp de 2 săptămâni (5 zile a 6 ore pe zi, total 60 de ore).</t>
  </si>
  <si>
    <t>23 + 2 (facultative)</t>
  </si>
  <si>
    <t>21 + 2 (facultative)</t>
  </si>
  <si>
    <t>Microeconomie</t>
  </si>
  <si>
    <t>Economie europeană</t>
  </si>
  <si>
    <t xml:space="preserve">Matematici aplicate în economie </t>
  </si>
  <si>
    <t>Management</t>
  </si>
  <si>
    <t xml:space="preserve">Bazele marketingului </t>
  </si>
  <si>
    <t>ELM0001</t>
  </si>
  <si>
    <t>ELM0002</t>
  </si>
  <si>
    <t>ELM0003</t>
  </si>
  <si>
    <t>ELM0004</t>
  </si>
  <si>
    <t>ELM0015</t>
  </si>
  <si>
    <t>ELE/ELF/ELG /ELI/ELS1006</t>
  </si>
  <si>
    <t>YLU0011</t>
  </si>
  <si>
    <t>ELM0008</t>
  </si>
  <si>
    <t>ELM0009</t>
  </si>
  <si>
    <t>ELM0010</t>
  </si>
  <si>
    <t>ELM0011</t>
  </si>
  <si>
    <t>ELM0012</t>
  </si>
  <si>
    <t>ELM0202</t>
  </si>
  <si>
    <t>ELE/ELF/ELG/ELI/ELS2006</t>
  </si>
  <si>
    <t>YLU0012</t>
  </si>
  <si>
    <t xml:space="preserve">Macroeconomie </t>
  </si>
  <si>
    <t>Matematici financiare şi actuariale</t>
  </si>
  <si>
    <t>Bazele contabilităţii</t>
  </si>
  <si>
    <t>Informatică economică</t>
  </si>
  <si>
    <t>Dreptul afacerilor</t>
  </si>
  <si>
    <t>Finanţe publice</t>
  </si>
  <si>
    <t>ELM0014</t>
  </si>
  <si>
    <t>ELM0013</t>
  </si>
  <si>
    <t>ELM0016</t>
  </si>
  <si>
    <t>ELM0017</t>
  </si>
  <si>
    <t>ELE/ELF/ELG/ELI/ELS3006</t>
  </si>
  <si>
    <t>Finanţele întreprinderii</t>
  </si>
  <si>
    <t>Contabilitate financiară</t>
  </si>
  <si>
    <t>Baze de date şi programe</t>
  </si>
  <si>
    <t>Statistică descriptivă</t>
  </si>
  <si>
    <t>Discipline opţionale 1</t>
  </si>
  <si>
    <t>Discipline opţionale 2</t>
  </si>
  <si>
    <t>ELM0148</t>
  </si>
  <si>
    <t>ELM0071</t>
  </si>
  <si>
    <t>ELM0040</t>
  </si>
  <si>
    <t>ELE/ELF/ELG/ELI/ELS4006</t>
  </si>
  <si>
    <t>Tehnică bancară</t>
  </si>
  <si>
    <t>Pieţe financiare</t>
  </si>
  <si>
    <t>Contabilitate managerială</t>
  </si>
  <si>
    <t>Discipline opţionale 3</t>
  </si>
  <si>
    <t>3săpt.x30ore=90 ore</t>
  </si>
  <si>
    <t>ELM0060</t>
  </si>
  <si>
    <t>ELE/ELF/ELG/ELI/ELS1050</t>
  </si>
  <si>
    <t>Asigurări</t>
  </si>
  <si>
    <t>Discipline opţionale 4</t>
  </si>
  <si>
    <t>ELM0221</t>
  </si>
  <si>
    <t>Discipline opţionale 5</t>
  </si>
  <si>
    <t>Elaborarea lucrării de licenţă</t>
  </si>
  <si>
    <t>2săptx30ore=60ore</t>
  </si>
  <si>
    <t>ELM0023</t>
  </si>
  <si>
    <t>ELM0028</t>
  </si>
  <si>
    <t>ELM0029</t>
  </si>
  <si>
    <t>ELM0190</t>
  </si>
  <si>
    <t>ELM0031</t>
  </si>
  <si>
    <t>ELM0206</t>
  </si>
  <si>
    <t>Introducere în metodologia cercetării ştiinţifice</t>
  </si>
  <si>
    <t>Sociologie economică</t>
  </si>
  <si>
    <t>Politologie</t>
  </si>
  <si>
    <t>Logică</t>
  </si>
  <si>
    <t>Etică în afaceri</t>
  </si>
  <si>
    <t>Economie mondială</t>
  </si>
  <si>
    <t>ELM0030</t>
  </si>
  <si>
    <t>ELM0033</t>
  </si>
  <si>
    <t>ELM0240</t>
  </si>
  <si>
    <t>ELM0244</t>
  </si>
  <si>
    <t>ELM0019</t>
  </si>
  <si>
    <t>ELM0034</t>
  </si>
  <si>
    <t>Doctrine economice</t>
  </si>
  <si>
    <t>Managementul firmei</t>
  </si>
  <si>
    <t>Fiscalitate</t>
  </si>
  <si>
    <t>Economia serviciilor</t>
  </si>
  <si>
    <t>Istoria economiei</t>
  </si>
  <si>
    <t>Drept instituţional comunitar</t>
  </si>
  <si>
    <t>ELM0103</t>
  </si>
  <si>
    <t>ELM0118</t>
  </si>
  <si>
    <t>ELM0056</t>
  </si>
  <si>
    <t>ELM0059</t>
  </si>
  <si>
    <t>ELM0067</t>
  </si>
  <si>
    <t>Managementul producţiei</t>
  </si>
  <si>
    <t>Managementul serviciilor</t>
  </si>
  <si>
    <t>Statistică inferenţială</t>
  </si>
  <si>
    <t>Managementul resurselor umane</t>
  </si>
  <si>
    <t>Managementul întreprinderilor mici şi mijlocii</t>
  </si>
  <si>
    <t>ELM0095</t>
  </si>
  <si>
    <t>ELM0076</t>
  </si>
  <si>
    <t>ELM0066</t>
  </si>
  <si>
    <t>ELM0249</t>
  </si>
  <si>
    <t>ELM0058</t>
  </si>
  <si>
    <t>Logistică</t>
  </si>
  <si>
    <t>Economie si politici de dezvoltare regională</t>
  </si>
  <si>
    <t>Planificare de marketing</t>
  </si>
  <si>
    <t>Management strategic</t>
  </si>
  <si>
    <t xml:space="preserve">Evaluarea afacerilor </t>
  </si>
  <si>
    <t>Control şi audit financiar</t>
  </si>
  <si>
    <t>Tranzacţii economice internaţionale</t>
  </si>
  <si>
    <t>Utilizarea internetului în afaceri</t>
  </si>
  <si>
    <t>Management comparat</t>
  </si>
  <si>
    <t>ELM0052</t>
  </si>
  <si>
    <t>ELM0131</t>
  </si>
  <si>
    <t>ELM0072</t>
  </si>
  <si>
    <t>ELM0070</t>
  </si>
  <si>
    <t>ELM0132</t>
  </si>
  <si>
    <t>c</t>
  </si>
  <si>
    <t>ELM0078</t>
  </si>
  <si>
    <t>ELE/ELF/ELG/ELI/ELS1079</t>
  </si>
  <si>
    <t>Introducere în programarea calculatoarelor</t>
  </si>
  <si>
    <t>Limbă modernă în afaceri ( limba engleză. franceză, germană, italiană, spaniolă) - limba 2</t>
  </si>
  <si>
    <t>ELE/ELF/ELG/ELI/ELS2079</t>
  </si>
  <si>
    <t>ELE/ELF/ELG/ELI/ELS 3079</t>
  </si>
  <si>
    <t>Limbă modernă în afaceri ( limba engleză. franceză, germană, italiană, spaniolă - limba 2</t>
  </si>
  <si>
    <t>ELE/ELF/ELG/ELI/ELS 4079</t>
  </si>
  <si>
    <t>FACULTATEA DE ŞTIINŢE ECONOMICE ŞI GESTIUNEA AFACERILOR</t>
  </si>
  <si>
    <t>DISCIPLINE OPŢIONALE</t>
  </si>
  <si>
    <t>BILANŢ GENERAL</t>
  </si>
  <si>
    <t>OPŢIONALE</t>
  </si>
  <si>
    <t>23 + 6 (facultative)</t>
  </si>
  <si>
    <r>
      <rPr>
        <b/>
        <sz val="10"/>
        <color indexed="8"/>
        <rFont val="Times New Roman"/>
        <family val="1"/>
      </rPr>
      <t>VI.  UNIVERSITĂŢI EUROPENE DE REFERINŢĂ:</t>
    </r>
    <r>
      <rPr>
        <sz val="10"/>
        <color indexed="8"/>
        <rFont val="Times New Roman"/>
        <family val="1"/>
      </rPr>
      <t xml:space="preserve">
The York Management School – UK, University of Worcester – UK, Business School Munich – Germania, Queen’s University Belfast – UK, Corvinus University of Budapest – Ungaria, Universitatea din Pécs – Ungaria.</t>
    </r>
  </si>
  <si>
    <t>ELM0125</t>
  </si>
  <si>
    <t>Managementul investiţiilor</t>
  </si>
  <si>
    <t>ELM0210</t>
  </si>
  <si>
    <t>Managementul proiectelor</t>
  </si>
  <si>
    <t>Management operaţional</t>
  </si>
  <si>
    <t>ELM0219</t>
  </si>
  <si>
    <t>ELM0104</t>
  </si>
  <si>
    <t>ELM0116</t>
  </si>
  <si>
    <t>Managementul resurselor materiale</t>
  </si>
  <si>
    <t>Managementul calităţii totale</t>
  </si>
  <si>
    <t>Conducerea şi promovarea vânzărilor</t>
  </si>
  <si>
    <t>ELM0252</t>
  </si>
  <si>
    <t>ELM0005</t>
  </si>
  <si>
    <t>ELM0073</t>
  </si>
  <si>
    <t>ELM0129</t>
  </si>
  <si>
    <t>ELM0253</t>
  </si>
  <si>
    <t>Psihologia economiei</t>
  </si>
  <si>
    <t>Studiul mărfurilor şi asigurarea calităţii</t>
  </si>
  <si>
    <t>Comportamentul consumatorului</t>
  </si>
  <si>
    <t>Transporturi şi expediţii internaţionale</t>
  </si>
  <si>
    <t>Marketingul IMM-urilor</t>
  </si>
  <si>
    <t>ELM0134</t>
  </si>
  <si>
    <t>ELM0114</t>
  </si>
  <si>
    <t>ELM0121</t>
  </si>
  <si>
    <t>ELM0239</t>
  </si>
  <si>
    <t>Managementul muncii</t>
  </si>
  <si>
    <t>Management în comerţ şi turism</t>
  </si>
  <si>
    <t>Marketingul serviciilor</t>
  </si>
  <si>
    <t>Bazele marketingului online</t>
  </si>
  <si>
    <t>ELM0211</t>
  </si>
  <si>
    <t>Simulări manageriale</t>
  </si>
  <si>
    <t>ELM0251</t>
  </si>
  <si>
    <t>Business to business marketing</t>
  </si>
  <si>
    <t>0</t>
  </si>
  <si>
    <t>Practică (Managementul producţiei şi serviciilor)</t>
  </si>
  <si>
    <t>ELM0133</t>
  </si>
  <si>
    <t>Educaţie fizică 1</t>
  </si>
  <si>
    <t>Educaţie fizică 2</t>
  </si>
  <si>
    <r>
      <rPr>
        <b/>
        <sz val="10"/>
        <color indexed="8"/>
        <rFont val="Times New Roman"/>
        <family val="1"/>
      </rPr>
      <t>IV.EXAMENUL DE LICENŢĂ</t>
    </r>
    <r>
      <rPr>
        <sz val="10"/>
        <color indexed="8"/>
        <rFont val="Times New Roman"/>
        <family val="1"/>
      </rPr>
      <t xml:space="preserve"> - perioada iunie-iulie
Proba 1: Evaluarea cunoştinţelor fundamentale şi de specialitate - 10 credite
Proba 2: Prezentarea şi susţinerea lucrării de licenţă - 10 credite
</t>
    </r>
  </si>
  <si>
    <t>Şi:</t>
  </si>
  <si>
    <t>Limbă modernă în afaceri 1 (limba engleză, franceză, germană, italiană, spaniolă) – limba 1</t>
  </si>
  <si>
    <t>Limbă modernă în afaceri 2 (limba engleză, franceză, germană, italiană, spaniolă) –limba 1</t>
  </si>
  <si>
    <t>Limbă modernă în afaceri 3 (limba engleză, franceză, germană, italiană, spaniolă) – limba 1</t>
  </si>
  <si>
    <t>Limbă modernă în afaceri 4 (limba engleză, franceză, germană, italiană, spaniolă) – limba 1</t>
  </si>
  <si>
    <t>Comunicare în afaceri 1 (limba engleză, franceză, germană, italiană, spaniolă)</t>
  </si>
  <si>
    <t>Comunicare în afaceri 2 (limba engleză, franceză, germană, italiană, spaniolă)</t>
  </si>
  <si>
    <t>Limbă modernă în afaceri 1 ( limba engleză. franceză, germană, italiană, spaniolă) - limba 2</t>
  </si>
  <si>
    <t>Limbă modernă în afaceri 2 ( limba engleză. franceză, germană, italiană, spaniolă) - limba 2</t>
  </si>
  <si>
    <t>Limbă modernă în afaceri 3 ( limba engleză. franceză, germană, italiană, spaniolă - limba 2</t>
  </si>
  <si>
    <t>Limbă modernă în afaceri 4 ( limba engleză. franceză, germană, italiană, spaniolă - limba 2</t>
  </si>
  <si>
    <t xml:space="preserve">Anexă la Planul de Învățământ specializarea: MANAGEMENT </t>
  </si>
  <si>
    <t xml:space="preserve">  +150 (Practică și Elaborarea lucrării de licență)</t>
  </si>
  <si>
    <t>În contul a cel mult 3 discipline opţionale generale, studentul are dreptul să aleagă 3 discipline de la alte specializări ale facultăţilor din Universitatea „Babeş-Bolyai”.</t>
  </si>
  <si>
    <t>ELX0201</t>
  </si>
  <si>
    <t>ELX0202</t>
  </si>
  <si>
    <t>ELX0055</t>
  </si>
  <si>
    <t>ELX0056</t>
  </si>
  <si>
    <t>ELX0057</t>
  </si>
  <si>
    <t>DISCIPLINĂ OPŢIONALĂ 1 (An II, Semestrul 3)</t>
  </si>
  <si>
    <t>DISCIPLINĂ OPŢIONALĂ 2 (An II, Semestrul 3)</t>
  </si>
  <si>
    <t>DISCIPLINĂ OPŢIONALĂ 3 (An II, Semestrul 4)</t>
  </si>
  <si>
    <t>DISCIPLINĂ OPŢIONALĂ 4 (An III, Semestrul 5)</t>
  </si>
  <si>
    <t>DISCIPLINĂ OPŢIONALĂ 5 (An III, Semestrul 5)</t>
  </si>
  <si>
    <t>DISCIPLINĂ OPŢIONALĂ 6 (An III, Semestrul 6)</t>
  </si>
  <si>
    <t>Discipline opţionale 6</t>
  </si>
  <si>
    <t>Discipline opţionale 7</t>
  </si>
  <si>
    <t>7</t>
  </si>
  <si>
    <t>DISCIPLINĂ OPŢIONALĂ 7 (An III, Semestrul 6)</t>
  </si>
  <si>
    <t>ELX0122</t>
  </si>
  <si>
    <t>ELX0123</t>
  </si>
  <si>
    <t>ELM0135</t>
  </si>
  <si>
    <t>ELE/ELF/ELG/
ELI/ELS2050</t>
  </si>
  <si>
    <r>
      <rPr>
        <b/>
        <sz val="10"/>
        <color indexed="8"/>
        <rFont val="Times New Roman"/>
        <family val="1"/>
      </rPr>
      <t xml:space="preserve">   22</t>
    </r>
    <r>
      <rPr>
        <sz val="10"/>
        <color indexed="8"/>
        <rFont val="Times New Roman"/>
        <family val="1"/>
      </rPr>
      <t xml:space="preserve"> credite la disciplinele opţionale</t>
    </r>
  </si>
  <si>
    <r>
      <rPr>
        <b/>
        <sz val="10"/>
        <color indexed="8"/>
        <rFont val="Times New Roman"/>
        <family val="1"/>
      </rPr>
      <t xml:space="preserve">   158 </t>
    </r>
    <r>
      <rPr>
        <sz val="10"/>
        <color indexed="8"/>
        <rFont val="Times New Roman"/>
        <family val="1"/>
      </rPr>
      <t>de credite la disciplinele obligatorii</t>
    </r>
  </si>
  <si>
    <r>
      <rPr>
        <b/>
        <sz val="8"/>
        <color indexed="8"/>
        <rFont val="Times New Roman"/>
        <family val="1"/>
      </rPr>
      <t>Sem. 3:</t>
    </r>
    <r>
      <rPr>
        <sz val="8"/>
        <color indexed="8"/>
        <rFont val="Times New Roman"/>
        <family val="1"/>
      </rPr>
      <t xml:space="preserve"> Se alege o disciplină din pachetul ELX0201: ELM0023; ELM0028; ELM0029; ELM0190; ELM0031; ELM0206.    Se alege o disciplină din pachetul ELX0202: ELM0030; ELM0033; ELM0244; ELM0019; ELM0034, ELM240.
</t>
    </r>
    <r>
      <rPr>
        <b/>
        <sz val="8"/>
        <color indexed="8"/>
        <rFont val="Times New Roman"/>
        <family val="1"/>
      </rPr>
      <t>Sem. 4:</t>
    </r>
    <r>
      <rPr>
        <sz val="8"/>
        <color indexed="8"/>
        <rFont val="Times New Roman"/>
        <family val="1"/>
      </rPr>
      <t xml:space="preserve"> Se alege o disciplină din pachetul ELX0055: ELM0252; ELM0005; ELM0073; ELM0056; ELM0129; ELM0253; ELM0071
</t>
    </r>
    <r>
      <rPr>
        <b/>
        <sz val="8"/>
        <color indexed="8"/>
        <rFont val="Times New Roman"/>
        <family val="1"/>
      </rPr>
      <t>Sem. 5:</t>
    </r>
    <r>
      <rPr>
        <sz val="8"/>
        <color indexed="8"/>
        <rFont val="Times New Roman"/>
        <family val="1"/>
      </rPr>
      <t xml:space="preserve"> Se alege o disciplină din pachetul ELX0056: ELM0076; ELM0121; ELM0052; ELM0060, ELM0239. Se alege o discilpină din pachetul ELX0122: ELE/ELF /ELG/ELI/ELS1050; ELM0134; ELM0114.                                                                             </t>
    </r>
    <r>
      <rPr>
        <b/>
        <sz val="8"/>
        <color indexed="8"/>
        <rFont val="Times New Roman"/>
        <family val="1"/>
      </rPr>
      <t>Sem. 6:</t>
    </r>
    <r>
      <rPr>
        <sz val="8"/>
        <color indexed="8"/>
        <rFont val="Times New Roman"/>
        <family val="1"/>
      </rPr>
      <t xml:space="preserve"> Se alege o disciplină din pachetul ELX0123: ELE/ELF/ELG/ELI/ ELS2050; ELM0211; ELM0251. Se alege o disciplină din pachetul ELX0057: ELM0131; ELM0148; ELM0072; ELM0070.
</t>
    </r>
  </si>
  <si>
    <r>
      <t xml:space="preserve">Domeniul: </t>
    </r>
    <r>
      <rPr>
        <b/>
        <sz val="10"/>
        <color indexed="8"/>
        <rFont val="Times New Roman"/>
        <family val="1"/>
      </rPr>
      <t>MANAGEMENT</t>
    </r>
  </si>
  <si>
    <r>
      <t xml:space="preserve">Specializarea: </t>
    </r>
    <r>
      <rPr>
        <b/>
        <sz val="10"/>
        <color indexed="8"/>
        <rFont val="Times New Roman"/>
        <family val="1"/>
      </rPr>
      <t>MANAGEMENT (în limba maghiară)</t>
    </r>
  </si>
  <si>
    <r>
      <t xml:space="preserve">Limba de predare: </t>
    </r>
    <r>
      <rPr>
        <b/>
        <sz val="10"/>
        <color indexed="8"/>
        <rFont val="Times New Roman"/>
        <family val="1"/>
      </rPr>
      <t>MAGHIARĂ</t>
    </r>
  </si>
  <si>
    <r>
      <t xml:space="preserve">Titlul absolventului: </t>
    </r>
    <r>
      <rPr>
        <b/>
        <sz val="10"/>
        <color indexed="8"/>
        <rFont val="Times New Roman"/>
        <family val="1"/>
      </rPr>
      <t>Licenţiat în ştiinţe economice</t>
    </r>
  </si>
</sst>
</file>

<file path=xl/styles.xml><?xml version="1.0" encoding="utf-8"?>
<styleSheet xmlns="http://schemas.openxmlformats.org/spreadsheetml/2006/main">
  <numFmts count="1">
    <numFmt numFmtId="164" formatCode="0;\-0;;@"/>
  </numFmts>
  <fonts count="13">
    <font>
      <sz val="11"/>
      <color theme="1"/>
      <name val="Calibri"/>
      <family val="2"/>
      <charset val="238"/>
      <scheme val="minor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9"/>
      <name val="Times New Roman"/>
      <family val="1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Calibri"/>
      <family val="2"/>
      <charset val="238"/>
    </font>
    <font>
      <sz val="10"/>
      <color indexed="9"/>
      <name val="Times New Roman"/>
      <family val="1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  <charset val="238"/>
    </font>
    <font>
      <sz val="10"/>
      <name val="Times New Roman"/>
      <family val="1"/>
    </font>
    <font>
      <b/>
      <sz val="8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81">
    <xf numFmtId="0" fontId="0" fillId="0" borderId="0" xfId="0"/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Protection="1">
      <protection locked="0"/>
    </xf>
    <xf numFmtId="0" fontId="1" fillId="0" borderId="2" xfId="0" applyFont="1" applyBorder="1" applyAlignment="1" applyProtection="1">
      <alignment horizontal="center" vertical="top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2" fillId="0" borderId="2" xfId="0" applyFont="1" applyBorder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2" fillId="0" borderId="0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Border="1" applyAlignment="1" applyProtection="1">
      <alignment horizontal="center"/>
      <protection locked="0"/>
    </xf>
    <xf numFmtId="2" fontId="1" fillId="0" borderId="0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Protection="1">
      <protection locked="0"/>
    </xf>
    <xf numFmtId="0" fontId="1" fillId="0" borderId="2" xfId="0" applyFont="1" applyBorder="1" applyAlignment="1" applyProtection="1">
      <alignment horizontal="center" vertical="center"/>
    </xf>
    <xf numFmtId="1" fontId="1" fillId="0" borderId="2" xfId="0" applyNumberFormat="1" applyFont="1" applyBorder="1" applyAlignment="1" applyProtection="1">
      <alignment horizontal="center" vertical="center"/>
    </xf>
    <xf numFmtId="0" fontId="2" fillId="0" borderId="2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1" fillId="0" borderId="2" xfId="0" applyFont="1" applyBorder="1" applyProtection="1"/>
    <xf numFmtId="1" fontId="2" fillId="0" borderId="2" xfId="0" applyNumberFormat="1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center" vertical="center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2" fontId="1" fillId="2" borderId="2" xfId="0" applyNumberFormat="1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 wrapText="1"/>
    </xf>
    <xf numFmtId="1" fontId="1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1" fillId="0" borderId="2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</xf>
    <xf numFmtId="1" fontId="2" fillId="0" borderId="2" xfId="0" applyNumberFormat="1" applyFont="1" applyFill="1" applyBorder="1" applyAlignment="1" applyProtection="1">
      <alignment horizontal="center" vertical="center"/>
    </xf>
    <xf numFmtId="1" fontId="1" fillId="2" borderId="2" xfId="0" applyNumberFormat="1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/>
    </xf>
    <xf numFmtId="49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1" fontId="1" fillId="2" borderId="4" xfId="0" applyNumberFormat="1" applyFont="1" applyFill="1" applyBorder="1" applyAlignment="1" applyProtection="1">
      <alignment horizontal="left" vertical="center"/>
      <protection locked="0"/>
    </xf>
    <xf numFmtId="1" fontId="1" fillId="2" borderId="5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1" xfId="0" applyFont="1" applyFill="1" applyBorder="1" applyAlignment="1" applyProtection="1">
      <alignment vertical="center"/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5" xfId="0" applyFont="1" applyFill="1" applyBorder="1" applyAlignment="1" applyProtection="1">
      <alignment vertical="center"/>
      <protection locked="0"/>
    </xf>
    <xf numFmtId="1" fontId="1" fillId="2" borderId="1" xfId="0" applyNumberFormat="1" applyFont="1" applyFill="1" applyBorder="1" applyAlignment="1" applyProtection="1">
      <alignment vertical="center"/>
      <protection locked="0"/>
    </xf>
    <xf numFmtId="1" fontId="1" fillId="2" borderId="4" xfId="0" applyNumberFormat="1" applyFont="1" applyFill="1" applyBorder="1" applyAlignment="1" applyProtection="1">
      <alignment vertical="center"/>
      <protection locked="0"/>
    </xf>
    <xf numFmtId="1" fontId="1" fillId="2" borderId="5" xfId="0" applyNumberFormat="1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2" xfId="0" applyFont="1" applyBorder="1" applyAlignment="1" applyProtection="1">
      <alignment horizontal="left" vertical="center" wrapText="1"/>
    </xf>
    <xf numFmtId="1" fontId="9" fillId="0" borderId="2" xfId="0" applyNumberFormat="1" applyFont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1" fontId="1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/>
    </xf>
    <xf numFmtId="10" fontId="2" fillId="2" borderId="6" xfId="1" applyNumberFormat="1" applyFont="1" applyFill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left" vertical="center"/>
      <protection locked="0"/>
    </xf>
    <xf numFmtId="0" fontId="1" fillId="2" borderId="8" xfId="0" applyFont="1" applyFill="1" applyBorder="1" applyAlignment="1" applyProtection="1">
      <alignment vertical="center"/>
      <protection locked="0"/>
    </xf>
    <xf numFmtId="0" fontId="1" fillId="2" borderId="9" xfId="0" applyFont="1" applyFill="1" applyBorder="1" applyAlignment="1" applyProtection="1">
      <alignment vertical="center"/>
      <protection locked="0"/>
    </xf>
    <xf numFmtId="0" fontId="1" fillId="2" borderId="10" xfId="0" applyFont="1" applyFill="1" applyBorder="1" applyAlignment="1" applyProtection="1">
      <alignment vertical="center"/>
      <protection locked="0"/>
    </xf>
    <xf numFmtId="0" fontId="1" fillId="2" borderId="2" xfId="0" applyFont="1" applyFill="1" applyBorder="1" applyAlignment="1">
      <alignment wrapText="1"/>
    </xf>
    <xf numFmtId="0" fontId="1" fillId="2" borderId="7" xfId="0" applyFont="1" applyFill="1" applyBorder="1" applyAlignment="1" applyProtection="1">
      <alignment horizontal="left" vertical="center" wrapText="1"/>
      <protection locked="0"/>
    </xf>
    <xf numFmtId="0" fontId="1" fillId="2" borderId="7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justify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/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/>
    </xf>
    <xf numFmtId="1" fontId="1" fillId="2" borderId="6" xfId="0" applyNumberFormat="1" applyFont="1" applyFill="1" applyBorder="1" applyAlignment="1" applyProtection="1">
      <alignment horizontal="left" vertical="center"/>
      <protection locked="0"/>
    </xf>
    <xf numFmtId="1" fontId="1" fillId="2" borderId="11" xfId="0" applyNumberFormat="1" applyFont="1" applyFill="1" applyBorder="1" applyAlignment="1" applyProtection="1">
      <alignment horizontal="left" vertical="center"/>
      <protection locked="0"/>
    </xf>
    <xf numFmtId="1" fontId="1" fillId="2" borderId="3" xfId="0" applyNumberFormat="1" applyFont="1" applyFill="1" applyBorder="1" applyAlignment="1" applyProtection="1">
      <alignment horizontal="left" vertical="center"/>
      <protection locked="0"/>
    </xf>
    <xf numFmtId="1" fontId="1" fillId="2" borderId="3" xfId="0" applyNumberFormat="1" applyFont="1" applyFill="1" applyBorder="1" applyAlignment="1" applyProtection="1">
      <alignment vertical="center"/>
      <protection locked="0"/>
    </xf>
    <xf numFmtId="1" fontId="1" fillId="2" borderId="12" xfId="0" applyNumberFormat="1" applyFont="1" applyFill="1" applyBorder="1" applyAlignment="1" applyProtection="1">
      <alignment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1" fontId="1" fillId="0" borderId="2" xfId="0" applyNumberFormat="1" applyFont="1" applyFill="1" applyBorder="1" applyAlignment="1" applyProtection="1">
      <alignment horizontal="center" vertical="center"/>
    </xf>
    <xf numFmtId="2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horizontal="justify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5" xfId="0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>
      <alignment horizontal="center" wrapText="1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  <xf numFmtId="2" fontId="1" fillId="0" borderId="2" xfId="0" applyNumberFormat="1" applyFont="1" applyFill="1" applyBorder="1" applyAlignment="1" applyProtection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</xf>
    <xf numFmtId="164" fontId="1" fillId="0" borderId="2" xfId="0" applyNumberFormat="1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 wrapText="1"/>
    </xf>
    <xf numFmtId="1" fontId="2" fillId="0" borderId="0" xfId="0" applyNumberFormat="1" applyFont="1" applyBorder="1" applyAlignment="1" applyProtection="1">
      <alignment horizontal="center"/>
    </xf>
    <xf numFmtId="2" fontId="1" fillId="0" borderId="0" xfId="0" applyNumberFormat="1" applyFont="1" applyBorder="1" applyAlignment="1" applyProtection="1">
      <alignment horizontal="center" vertical="center"/>
    </xf>
    <xf numFmtId="10" fontId="9" fillId="2" borderId="6" xfId="1" applyNumberFormat="1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/>
      <protection locked="0"/>
    </xf>
    <xf numFmtId="2" fontId="1" fillId="4" borderId="2" xfId="0" applyNumberFormat="1" applyFont="1" applyFill="1" applyBorder="1" applyAlignment="1" applyProtection="1">
      <alignment horizontal="center" vertical="center"/>
      <protection locked="0"/>
    </xf>
    <xf numFmtId="0" fontId="1" fillId="4" borderId="2" xfId="0" applyFont="1" applyFill="1" applyBorder="1" applyAlignment="1" applyProtection="1">
      <alignment horizontal="center" vertical="center" wrapText="1"/>
      <protection locked="0"/>
    </xf>
    <xf numFmtId="0" fontId="1" fillId="5" borderId="2" xfId="0" applyFont="1" applyFill="1" applyBorder="1" applyAlignment="1" applyProtection="1">
      <alignment horizontal="center" vertical="center"/>
    </xf>
    <xf numFmtId="1" fontId="1" fillId="5" borderId="2" xfId="0" applyNumberFormat="1" applyFont="1" applyFill="1" applyBorder="1" applyAlignment="1" applyProtection="1">
      <alignment horizontal="center" vertical="center"/>
    </xf>
    <xf numFmtId="1" fontId="1" fillId="4" borderId="2" xfId="0" applyNumberFormat="1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/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1" fontId="1" fillId="2" borderId="4" xfId="0" applyNumberFormat="1" applyFont="1" applyFill="1" applyBorder="1" applyAlignment="1" applyProtection="1">
      <alignment horizontal="left" vertical="center"/>
      <protection locked="0"/>
    </xf>
    <xf numFmtId="1" fontId="1" fillId="2" borderId="2" xfId="0" applyNumberFormat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4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1" fontId="2" fillId="0" borderId="11" xfId="0" applyNumberFormat="1" applyFont="1" applyBorder="1" applyAlignment="1" applyProtection="1">
      <alignment horizontal="center" vertical="center"/>
      <protection locked="0"/>
    </xf>
    <xf numFmtId="1" fontId="2" fillId="0" borderId="3" xfId="0" applyNumberFormat="1" applyFont="1" applyBorder="1" applyAlignment="1" applyProtection="1">
      <alignment horizontal="center" vertical="center"/>
      <protection locked="0"/>
    </xf>
    <xf numFmtId="1" fontId="2" fillId="0" borderId="4" xfId="0" applyNumberFormat="1" applyFont="1" applyBorder="1" applyAlignment="1" applyProtection="1">
      <alignment horizontal="center" vertical="center"/>
      <protection locked="0"/>
    </xf>
    <xf numFmtId="1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1" fillId="2" borderId="2" xfId="0" applyFont="1" applyFill="1" applyBorder="1" applyAlignment="1">
      <alignment horizontal="left" wrapText="1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1" fillId="2" borderId="4" xfId="0" applyFont="1" applyFill="1" applyBorder="1" applyAlignment="1" applyProtection="1">
      <alignment horizontal="left" vertical="top"/>
      <protection locked="0"/>
    </xf>
    <xf numFmtId="0" fontId="1" fillId="2" borderId="5" xfId="0" applyFont="1" applyFill="1" applyBorder="1" applyAlignment="1" applyProtection="1">
      <alignment horizontal="left" vertical="top"/>
      <protection locked="0"/>
    </xf>
    <xf numFmtId="1" fontId="1" fillId="2" borderId="1" xfId="0" applyNumberFormat="1" applyFont="1" applyFill="1" applyBorder="1" applyAlignment="1" applyProtection="1">
      <alignment horizontal="left" vertical="center" wrapText="1"/>
      <protection locked="0"/>
    </xf>
    <xf numFmtId="1" fontId="1" fillId="2" borderId="4" xfId="0" applyNumberFormat="1" applyFont="1" applyFill="1" applyBorder="1" applyAlignment="1" applyProtection="1">
      <alignment horizontal="left" vertical="center" wrapText="1"/>
      <protection locked="0"/>
    </xf>
    <xf numFmtId="1" fontId="1" fillId="2" borderId="5" xfId="0" applyNumberFormat="1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1" fillId="0" borderId="11" xfId="0" applyNumberFormat="1" applyFont="1" applyBorder="1" applyAlignment="1" applyProtection="1">
      <alignment horizontal="center" vertical="center"/>
    </xf>
    <xf numFmtId="2" fontId="1" fillId="0" borderId="3" xfId="0" applyNumberFormat="1" applyFont="1" applyBorder="1" applyAlignment="1" applyProtection="1">
      <alignment horizontal="center" vertical="center"/>
    </xf>
    <xf numFmtId="2" fontId="1" fillId="0" borderId="12" xfId="0" applyNumberFormat="1" applyFont="1" applyBorder="1" applyAlignment="1" applyProtection="1">
      <alignment horizontal="center" vertical="center"/>
    </xf>
    <xf numFmtId="2" fontId="1" fillId="0" borderId="8" xfId="0" applyNumberFormat="1" applyFont="1" applyBorder="1" applyAlignment="1" applyProtection="1">
      <alignment horizontal="center" vertical="center"/>
    </xf>
    <xf numFmtId="2" fontId="1" fillId="0" borderId="9" xfId="0" applyNumberFormat="1" applyFont="1" applyBorder="1" applyAlignment="1" applyProtection="1">
      <alignment horizontal="center" vertical="center"/>
    </xf>
    <xf numFmtId="2" fontId="1" fillId="0" borderId="10" xfId="0" applyNumberFormat="1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Protection="1">
      <protection locked="0"/>
    </xf>
    <xf numFmtId="1" fontId="2" fillId="0" borderId="1" xfId="0" applyNumberFormat="1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>
      <alignment horizontal="left" vertical="top" wrapText="1"/>
    </xf>
    <xf numFmtId="1" fontId="1" fillId="4" borderId="1" xfId="0" applyNumberFormat="1" applyFont="1" applyFill="1" applyBorder="1" applyAlignment="1" applyProtection="1">
      <alignment horizontal="left" vertical="center" wrapText="1"/>
      <protection locked="0"/>
    </xf>
    <xf numFmtId="1" fontId="1" fillId="4" borderId="4" xfId="0" applyNumberFormat="1" applyFont="1" applyFill="1" applyBorder="1" applyAlignment="1" applyProtection="1">
      <alignment horizontal="left" vertical="center" wrapText="1"/>
      <protection locked="0"/>
    </xf>
    <xf numFmtId="1" fontId="1" fillId="4" borderId="5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horizontal="left" vertical="top"/>
    </xf>
    <xf numFmtId="0" fontId="1" fillId="0" borderId="4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2" fillId="0" borderId="1" xfId="0" applyNumberFormat="1" applyFont="1" applyBorder="1" applyAlignment="1" applyProtection="1">
      <alignment horizontal="center"/>
    </xf>
    <xf numFmtId="1" fontId="2" fillId="0" borderId="4" xfId="0" applyNumberFormat="1" applyFont="1" applyBorder="1" applyAlignment="1" applyProtection="1">
      <alignment horizontal="center"/>
    </xf>
    <xf numFmtId="1" fontId="2" fillId="0" borderId="5" xfId="0" applyNumberFormat="1" applyFont="1" applyBorder="1" applyAlignment="1" applyProtection="1">
      <alignment horizontal="center"/>
    </xf>
    <xf numFmtId="0" fontId="1" fillId="0" borderId="2" xfId="0" applyFont="1" applyBorder="1" applyAlignment="1" applyProtection="1">
      <alignment horizontal="center" vertical="center"/>
    </xf>
    <xf numFmtId="1" fontId="1" fillId="2" borderId="1" xfId="0" applyNumberFormat="1" applyFont="1" applyFill="1" applyBorder="1" applyAlignment="1" applyProtection="1">
      <alignment horizontal="left" vertical="center"/>
      <protection locked="0"/>
    </xf>
    <xf numFmtId="1" fontId="1" fillId="2" borderId="4" xfId="0" applyNumberFormat="1" applyFont="1" applyFill="1" applyBorder="1" applyAlignment="1" applyProtection="1">
      <alignment horizontal="left" vertical="center"/>
      <protection locked="0"/>
    </xf>
    <xf numFmtId="1" fontId="1" fillId="2" borderId="5" xfId="0" applyNumberFormat="1" applyFont="1" applyFill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</xf>
    <xf numFmtId="0" fontId="2" fillId="0" borderId="3" xfId="0" applyFont="1" applyBorder="1" applyAlignment="1" applyProtection="1">
      <alignment horizontal="left" vertical="center" wrapText="1"/>
    </xf>
    <xf numFmtId="0" fontId="2" fillId="0" borderId="12" xfId="0" applyFont="1" applyBorder="1" applyAlignment="1" applyProtection="1">
      <alignment horizontal="left" vertical="center" wrapText="1"/>
    </xf>
    <xf numFmtId="0" fontId="2" fillId="0" borderId="8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4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1" fontId="2" fillId="0" borderId="1" xfId="0" applyNumberFormat="1" applyFont="1" applyBorder="1" applyAlignment="1" applyProtection="1">
      <alignment horizontal="center" vertical="center"/>
    </xf>
    <xf numFmtId="1" fontId="2" fillId="0" borderId="4" xfId="0" applyNumberFormat="1" applyFont="1" applyBorder="1" applyAlignment="1" applyProtection="1">
      <alignment horizontal="center" vertical="center"/>
    </xf>
    <xf numFmtId="1" fontId="2" fillId="0" borderId="5" xfId="0" applyNumberFormat="1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Border="1" applyProtection="1">
      <protection locked="0"/>
    </xf>
    <xf numFmtId="0" fontId="1" fillId="0" borderId="1" xfId="0" applyFont="1" applyFill="1" applyBorder="1" applyAlignment="1" applyProtection="1">
      <alignment horizontal="left" vertical="top"/>
    </xf>
    <xf numFmtId="0" fontId="1" fillId="0" borderId="4" xfId="0" applyFont="1" applyFill="1" applyBorder="1" applyAlignment="1" applyProtection="1">
      <alignment horizontal="left" vertical="top"/>
    </xf>
    <xf numFmtId="0" fontId="1" fillId="0" borderId="5" xfId="0" applyFont="1" applyFill="1" applyBorder="1" applyAlignment="1" applyProtection="1">
      <alignment horizontal="left" vertical="top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left" vertical="center"/>
    </xf>
    <xf numFmtId="0" fontId="1" fillId="2" borderId="5" xfId="0" applyFont="1" applyFill="1" applyBorder="1" applyAlignment="1" applyProtection="1">
      <alignment horizontal="left" vertical="center"/>
    </xf>
    <xf numFmtId="1" fontId="1" fillId="0" borderId="4" xfId="0" applyNumberFormat="1" applyFont="1" applyBorder="1" applyAlignment="1" applyProtection="1">
      <alignment horizontal="center" vertical="center"/>
      <protection locked="0"/>
    </xf>
    <xf numFmtId="1" fontId="1" fillId="0" borderId="5" xfId="0" applyNumberFormat="1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4" xfId="0" applyNumberFormat="1" applyFont="1" applyBorder="1" applyAlignment="1" applyProtection="1">
      <alignment horizontal="center" vertical="center"/>
      <protection locked="0"/>
    </xf>
    <xf numFmtId="0" fontId="2" fillId="0" borderId="5" xfId="0" applyNumberFormat="1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Protection="1">
      <protection locked="0"/>
    </xf>
    <xf numFmtId="0" fontId="1" fillId="0" borderId="10" xfId="0" applyFont="1" applyBorder="1" applyProtection="1"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4" xfId="0" applyFont="1" applyFill="1" applyBorder="1" applyAlignment="1" applyProtection="1">
      <alignment horizontal="left" vertical="center"/>
    </xf>
    <xf numFmtId="0" fontId="1" fillId="0" borderId="5" xfId="0" applyFont="1" applyFill="1" applyBorder="1" applyAlignment="1" applyProtection="1">
      <alignment horizontal="left" vertical="center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/>
    </xf>
    <xf numFmtId="0" fontId="1" fillId="0" borderId="5" xfId="0" applyFont="1" applyFill="1" applyBorder="1" applyAlignment="1" applyProtection="1">
      <alignment horizontal="center"/>
    </xf>
    <xf numFmtId="9" fontId="1" fillId="0" borderId="1" xfId="0" applyNumberFormat="1" applyFont="1" applyBorder="1" applyAlignment="1" applyProtection="1">
      <alignment horizontal="center"/>
    </xf>
    <xf numFmtId="9" fontId="1" fillId="0" borderId="5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9" fontId="2" fillId="0" borderId="1" xfId="0" applyNumberFormat="1" applyFont="1" applyBorder="1" applyAlignment="1" applyProtection="1">
      <alignment horizontal="center" vertical="center"/>
    </xf>
    <xf numFmtId="9" fontId="2" fillId="0" borderId="5" xfId="0" applyNumberFormat="1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1" fontId="1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8" fillId="0" borderId="3" xfId="0" applyFont="1" applyBorder="1" applyAlignment="1">
      <alignment horizontal="left" wrapText="1"/>
    </xf>
    <xf numFmtId="0" fontId="8" fillId="0" borderId="0" xfId="0" applyFont="1" applyAlignment="1">
      <alignment horizontal="left" wrapText="1"/>
    </xf>
    <xf numFmtId="0" fontId="11" fillId="3" borderId="11" xfId="0" applyFont="1" applyFill="1" applyBorder="1" applyAlignment="1" applyProtection="1">
      <alignment horizontal="center" wrapText="1"/>
      <protection locked="0"/>
    </xf>
    <xf numFmtId="0" fontId="11" fillId="3" borderId="3" xfId="0" applyFont="1" applyFill="1" applyBorder="1" applyAlignment="1" applyProtection="1">
      <alignment horizontal="center" wrapText="1"/>
      <protection locked="0"/>
    </xf>
    <xf numFmtId="0" fontId="11" fillId="3" borderId="12" xfId="0" applyFont="1" applyFill="1" applyBorder="1" applyAlignment="1" applyProtection="1">
      <alignment horizontal="center" wrapText="1"/>
      <protection locked="0"/>
    </xf>
    <xf numFmtId="0" fontId="11" fillId="3" borderId="8" xfId="0" applyFont="1" applyFill="1" applyBorder="1" applyAlignment="1" applyProtection="1">
      <alignment horizontal="center" wrapText="1"/>
      <protection locked="0"/>
    </xf>
    <xf numFmtId="0" fontId="11" fillId="3" borderId="9" xfId="0" applyFont="1" applyFill="1" applyBorder="1" applyAlignment="1" applyProtection="1">
      <alignment horizontal="center" wrapText="1"/>
      <protection locked="0"/>
    </xf>
    <xf numFmtId="0" fontId="11" fillId="3" borderId="10" xfId="0" applyFont="1" applyFill="1" applyBorder="1" applyAlignment="1" applyProtection="1">
      <alignment horizontal="center" wrapText="1"/>
      <protection locked="0"/>
    </xf>
    <xf numFmtId="1" fontId="1" fillId="2" borderId="2" xfId="0" applyNumberFormat="1" applyFont="1" applyFill="1" applyBorder="1" applyAlignment="1" applyProtection="1">
      <alignment horizontal="left" vertical="center"/>
      <protection locked="0"/>
    </xf>
    <xf numFmtId="1" fontId="2" fillId="0" borderId="8" xfId="0" applyNumberFormat="1" applyFont="1" applyBorder="1" applyAlignment="1" applyProtection="1">
      <alignment horizontal="center" vertical="center"/>
      <protection locked="0"/>
    </xf>
    <xf numFmtId="1" fontId="1" fillId="0" borderId="9" xfId="0" applyNumberFormat="1" applyFont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9" xfId="0" applyFont="1" applyFill="1" applyBorder="1" applyAlignment="1" applyProtection="1">
      <alignment horizontal="left" vertical="center" wrapText="1"/>
      <protection locked="0"/>
    </xf>
    <xf numFmtId="0" fontId="1" fillId="2" borderId="10" xfId="0" applyFont="1" applyFill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91"/>
  <sheetViews>
    <sheetView tabSelected="1" zoomScale="85" zoomScaleNormal="85" zoomScalePageLayoutView="85" workbookViewId="0">
      <selection activeCell="A7" sqref="A7:K7"/>
    </sheetView>
  </sheetViews>
  <sheetFormatPr defaultRowHeight="12.75"/>
  <cols>
    <col min="1" max="1" width="13.28515625" style="1" customWidth="1"/>
    <col min="2" max="2" width="7.140625" style="1" customWidth="1"/>
    <col min="3" max="3" width="7.28515625" style="1" customWidth="1"/>
    <col min="4" max="5" width="4.7109375" style="1" customWidth="1"/>
    <col min="6" max="6" width="4.5703125" style="1" customWidth="1"/>
    <col min="7" max="7" width="9.42578125" style="1" customWidth="1"/>
    <col min="8" max="8" width="8.28515625" style="1" customWidth="1"/>
    <col min="9" max="9" width="5.85546875" style="1" customWidth="1"/>
    <col min="10" max="10" width="7.5703125" style="1" customWidth="1"/>
    <col min="11" max="11" width="5.7109375" style="1" customWidth="1"/>
    <col min="12" max="12" width="6.140625" style="1" customWidth="1"/>
    <col min="13" max="13" width="5.5703125" style="1" customWidth="1"/>
    <col min="14" max="14" width="6.28515625" style="1" customWidth="1"/>
    <col min="15" max="15" width="5.85546875" style="1" customWidth="1"/>
    <col min="16" max="16" width="5" style="1" bestFit="1" customWidth="1"/>
    <col min="17" max="18" width="6" style="1" customWidth="1"/>
    <col min="19" max="19" width="6.85546875" style="1" customWidth="1"/>
    <col min="20" max="20" width="10.28515625" style="1" customWidth="1"/>
    <col min="21" max="16384" width="9.140625" style="1"/>
  </cols>
  <sheetData>
    <row r="1" spans="1:20" ht="15.75" customHeight="1">
      <c r="A1" s="223" t="s">
        <v>77</v>
      </c>
      <c r="B1" s="223"/>
      <c r="C1" s="223"/>
      <c r="D1" s="223"/>
      <c r="E1" s="223"/>
      <c r="F1" s="223"/>
      <c r="G1" s="223"/>
      <c r="H1" s="223"/>
      <c r="I1" s="223"/>
      <c r="J1" s="223"/>
      <c r="K1" s="223"/>
      <c r="M1" s="225" t="s">
        <v>24</v>
      </c>
      <c r="N1" s="225"/>
      <c r="O1" s="225"/>
      <c r="P1" s="225"/>
      <c r="Q1" s="225"/>
      <c r="R1" s="225"/>
      <c r="S1" s="225"/>
      <c r="T1" s="225"/>
    </row>
    <row r="2" spans="1:20" ht="6.75" customHeight="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</row>
    <row r="3" spans="1:20" ht="18" customHeight="1">
      <c r="A3" s="224" t="s">
        <v>0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M3" s="215"/>
      <c r="N3" s="216"/>
      <c r="O3" s="231" t="s">
        <v>40</v>
      </c>
      <c r="P3" s="232"/>
      <c r="Q3" s="233"/>
      <c r="R3" s="197" t="s">
        <v>41</v>
      </c>
      <c r="S3" s="198"/>
      <c r="T3" s="199"/>
    </row>
    <row r="4" spans="1:20" ht="17.25" customHeight="1">
      <c r="A4" s="224" t="s">
        <v>201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M4" s="229" t="s">
        <v>17</v>
      </c>
      <c r="N4" s="234"/>
      <c r="O4" s="219">
        <v>22</v>
      </c>
      <c r="P4" s="220">
        <v>22</v>
      </c>
      <c r="Q4" s="221"/>
      <c r="R4" s="211">
        <v>23</v>
      </c>
      <c r="S4" s="212">
        <v>23</v>
      </c>
      <c r="T4" s="213"/>
    </row>
    <row r="5" spans="1:20" ht="16.5" customHeight="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M5" s="229" t="s">
        <v>18</v>
      </c>
      <c r="N5" s="230"/>
      <c r="O5" s="219" t="s">
        <v>205</v>
      </c>
      <c r="P5" s="220"/>
      <c r="Q5" s="221"/>
      <c r="R5" s="211" t="s">
        <v>83</v>
      </c>
      <c r="S5" s="212"/>
      <c r="T5" s="213"/>
    </row>
    <row r="6" spans="1:20" ht="15" customHeight="1">
      <c r="A6" s="218" t="s">
        <v>282</v>
      </c>
      <c r="B6" s="218"/>
      <c r="C6" s="218"/>
      <c r="D6" s="218"/>
      <c r="E6" s="218"/>
      <c r="F6" s="218"/>
      <c r="G6" s="218"/>
      <c r="H6" s="218"/>
      <c r="I6" s="218"/>
      <c r="J6" s="218"/>
      <c r="K6" s="218"/>
      <c r="M6" s="229" t="s">
        <v>19</v>
      </c>
      <c r="N6" s="230"/>
      <c r="O6" s="219" t="s">
        <v>83</v>
      </c>
      <c r="P6" s="220"/>
      <c r="Q6" s="221"/>
      <c r="R6" s="219" t="s">
        <v>84</v>
      </c>
      <c r="S6" s="220"/>
      <c r="T6" s="221"/>
    </row>
    <row r="7" spans="1:20" ht="18" customHeight="1">
      <c r="A7" s="214" t="s">
        <v>283</v>
      </c>
      <c r="B7" s="214"/>
      <c r="C7" s="214"/>
      <c r="D7" s="214"/>
      <c r="E7" s="214"/>
      <c r="F7" s="214"/>
      <c r="G7" s="214"/>
      <c r="H7" s="214"/>
      <c r="I7" s="214"/>
      <c r="J7" s="214"/>
      <c r="K7" s="214"/>
    </row>
    <row r="8" spans="1:20" ht="18.75" customHeight="1">
      <c r="A8" s="210" t="s">
        <v>284</v>
      </c>
      <c r="B8" s="210"/>
      <c r="C8" s="210"/>
      <c r="D8" s="210"/>
      <c r="E8" s="210"/>
      <c r="F8" s="210"/>
      <c r="G8" s="210"/>
      <c r="H8" s="210"/>
      <c r="I8" s="210"/>
      <c r="J8" s="210"/>
      <c r="K8" s="210"/>
      <c r="M8" s="214" t="s">
        <v>245</v>
      </c>
      <c r="N8" s="214"/>
      <c r="O8" s="214"/>
      <c r="P8" s="214"/>
      <c r="Q8" s="214"/>
      <c r="R8" s="214"/>
      <c r="S8" s="214"/>
      <c r="T8" s="214"/>
    </row>
    <row r="9" spans="1:20" ht="15" customHeight="1">
      <c r="A9" s="210" t="s">
        <v>285</v>
      </c>
      <c r="B9" s="210"/>
      <c r="C9" s="210"/>
      <c r="D9" s="210"/>
      <c r="E9" s="210"/>
      <c r="F9" s="210"/>
      <c r="G9" s="210"/>
      <c r="H9" s="210"/>
      <c r="I9" s="210"/>
      <c r="J9" s="210"/>
      <c r="K9" s="210"/>
      <c r="M9" s="214"/>
      <c r="N9" s="214"/>
      <c r="O9" s="214"/>
      <c r="P9" s="214"/>
      <c r="Q9" s="214"/>
      <c r="R9" s="214"/>
      <c r="S9" s="214"/>
      <c r="T9" s="214"/>
    </row>
    <row r="10" spans="1:20" ht="16.5" customHeight="1">
      <c r="A10" s="210" t="s">
        <v>21</v>
      </c>
      <c r="B10" s="210"/>
      <c r="C10" s="210"/>
      <c r="D10" s="210"/>
      <c r="E10" s="210"/>
      <c r="F10" s="210"/>
      <c r="G10" s="210"/>
      <c r="H10" s="210"/>
      <c r="I10" s="210"/>
      <c r="J10" s="210"/>
      <c r="K10" s="210"/>
      <c r="M10" s="214"/>
      <c r="N10" s="214"/>
      <c r="O10" s="214"/>
      <c r="P10" s="214"/>
      <c r="Q10" s="214"/>
      <c r="R10" s="214"/>
      <c r="S10" s="214"/>
      <c r="T10" s="214"/>
    </row>
    <row r="11" spans="1:20">
      <c r="A11" s="210" t="s">
        <v>22</v>
      </c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M11" s="214"/>
      <c r="N11" s="214"/>
      <c r="O11" s="214"/>
      <c r="P11" s="214"/>
      <c r="Q11" s="214"/>
      <c r="R11" s="214"/>
      <c r="S11" s="214"/>
      <c r="T11" s="214"/>
    </row>
    <row r="12" spans="1:20" ht="10.5" customHeight="1">
      <c r="A12" s="210"/>
      <c r="B12" s="210"/>
      <c r="C12" s="210"/>
      <c r="D12" s="210"/>
      <c r="E12" s="210"/>
      <c r="F12" s="210"/>
      <c r="G12" s="210"/>
      <c r="H12" s="210"/>
      <c r="I12" s="210"/>
      <c r="J12" s="210"/>
      <c r="K12" s="210"/>
      <c r="M12" s="2"/>
      <c r="N12" s="2"/>
      <c r="O12" s="2"/>
      <c r="P12" s="2"/>
      <c r="Q12" s="2"/>
      <c r="R12" s="2"/>
    </row>
    <row r="13" spans="1:20">
      <c r="A13" s="226" t="s">
        <v>1</v>
      </c>
      <c r="B13" s="226"/>
      <c r="C13" s="226"/>
      <c r="D13" s="226"/>
      <c r="E13" s="226"/>
      <c r="F13" s="226"/>
      <c r="G13" s="226"/>
      <c r="H13" s="226"/>
      <c r="I13" s="226"/>
      <c r="J13" s="226"/>
      <c r="K13" s="226"/>
      <c r="M13" s="222" t="s">
        <v>25</v>
      </c>
      <c r="N13" s="222"/>
      <c r="O13" s="222"/>
      <c r="P13" s="222"/>
      <c r="Q13" s="222"/>
      <c r="R13" s="222"/>
      <c r="S13" s="222"/>
      <c r="T13" s="222"/>
    </row>
    <row r="14" spans="1:20" ht="12.75" customHeight="1">
      <c r="A14" s="226" t="s">
        <v>3</v>
      </c>
      <c r="B14" s="226"/>
      <c r="C14" s="226"/>
      <c r="D14" s="226"/>
      <c r="E14" s="226"/>
      <c r="F14" s="226"/>
      <c r="G14" s="226"/>
      <c r="H14" s="226"/>
      <c r="I14" s="226"/>
      <c r="J14" s="226"/>
      <c r="K14" s="226"/>
      <c r="M14" s="217" t="s">
        <v>281</v>
      </c>
      <c r="N14" s="217"/>
      <c r="O14" s="217"/>
      <c r="P14" s="217"/>
      <c r="Q14" s="217"/>
      <c r="R14" s="217"/>
      <c r="S14" s="217"/>
      <c r="T14" s="217"/>
    </row>
    <row r="15" spans="1:20" ht="12.75" customHeight="1">
      <c r="A15" s="210" t="s">
        <v>280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M15" s="217"/>
      <c r="N15" s="217"/>
      <c r="O15" s="217"/>
      <c r="P15" s="217"/>
      <c r="Q15" s="217"/>
      <c r="R15" s="217"/>
      <c r="S15" s="217"/>
      <c r="T15" s="217"/>
    </row>
    <row r="16" spans="1:20" ht="12.75" customHeight="1">
      <c r="A16" s="210" t="s">
        <v>279</v>
      </c>
      <c r="B16" s="210"/>
      <c r="C16" s="210"/>
      <c r="D16" s="210"/>
      <c r="E16" s="210"/>
      <c r="F16" s="210"/>
      <c r="G16" s="210"/>
      <c r="H16" s="210"/>
      <c r="I16" s="210"/>
      <c r="J16" s="210"/>
      <c r="K16" s="210"/>
      <c r="M16" s="217"/>
      <c r="N16" s="217"/>
      <c r="O16" s="217"/>
      <c r="P16" s="217"/>
      <c r="Q16" s="217"/>
      <c r="R16" s="217"/>
      <c r="S16" s="217"/>
      <c r="T16" s="217"/>
    </row>
    <row r="17" spans="1:20" ht="12.75" customHeight="1">
      <c r="A17" s="210" t="s">
        <v>246</v>
      </c>
      <c r="B17" s="210"/>
      <c r="C17" s="210"/>
      <c r="D17" s="210"/>
      <c r="E17" s="210"/>
      <c r="F17" s="210"/>
      <c r="G17" s="210"/>
      <c r="H17" s="210"/>
      <c r="I17" s="210"/>
      <c r="J17" s="210"/>
      <c r="K17" s="210"/>
      <c r="M17" s="217"/>
      <c r="N17" s="217"/>
      <c r="O17" s="217"/>
      <c r="P17" s="217"/>
      <c r="Q17" s="217"/>
      <c r="R17" s="217"/>
      <c r="S17" s="217"/>
      <c r="T17" s="217"/>
    </row>
    <row r="18" spans="1:20" ht="14.25" customHeight="1">
      <c r="A18" s="210" t="s">
        <v>4</v>
      </c>
      <c r="B18" s="210"/>
      <c r="C18" s="210"/>
      <c r="D18" s="210"/>
      <c r="E18" s="210"/>
      <c r="F18" s="210"/>
      <c r="G18" s="210"/>
      <c r="H18" s="210"/>
      <c r="I18" s="210"/>
      <c r="J18" s="210"/>
      <c r="K18" s="210"/>
      <c r="M18" s="217"/>
      <c r="N18" s="217"/>
      <c r="O18" s="217"/>
      <c r="P18" s="217"/>
      <c r="Q18" s="217"/>
      <c r="R18" s="217"/>
      <c r="S18" s="217"/>
      <c r="T18" s="217"/>
    </row>
    <row r="19" spans="1:20" ht="14.25" customHeight="1">
      <c r="M19" s="217"/>
      <c r="N19" s="217"/>
      <c r="O19" s="217"/>
      <c r="P19" s="217"/>
      <c r="Q19" s="217"/>
      <c r="R19" s="217"/>
      <c r="S19" s="217"/>
      <c r="T19" s="217"/>
    </row>
    <row r="20" spans="1:20" ht="7.5" customHeight="1">
      <c r="A20" s="214" t="s">
        <v>2</v>
      </c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M20" s="217"/>
      <c r="N20" s="217"/>
      <c r="O20" s="217"/>
      <c r="P20" s="217"/>
      <c r="Q20" s="217"/>
      <c r="R20" s="217"/>
      <c r="S20" s="217"/>
      <c r="T20" s="217"/>
    </row>
    <row r="21" spans="1:20" ht="15" customHeight="1">
      <c r="A21" s="214"/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M21" s="217"/>
      <c r="N21" s="217"/>
      <c r="O21" s="217"/>
      <c r="P21" s="217"/>
      <c r="Q21" s="217"/>
      <c r="R21" s="217"/>
      <c r="S21" s="217"/>
      <c r="T21" s="217"/>
    </row>
    <row r="22" spans="1:20" ht="15" customHeight="1">
      <c r="A22" s="214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M22" s="217"/>
      <c r="N22" s="217"/>
      <c r="O22" s="217"/>
      <c r="P22" s="217"/>
      <c r="Q22" s="217"/>
      <c r="R22" s="217"/>
      <c r="S22" s="217"/>
      <c r="T22" s="217"/>
    </row>
    <row r="23" spans="1:20" ht="13.5" customHeight="1">
      <c r="A23" s="214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M23" s="217"/>
      <c r="N23" s="217"/>
      <c r="O23" s="217"/>
      <c r="P23" s="217"/>
      <c r="Q23" s="217"/>
      <c r="R23" s="217"/>
      <c r="S23" s="217"/>
      <c r="T23" s="217"/>
    </row>
    <row r="24" spans="1:20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M24" s="217"/>
      <c r="N24" s="217"/>
      <c r="O24" s="217"/>
      <c r="P24" s="217"/>
      <c r="Q24" s="217"/>
      <c r="R24" s="217"/>
      <c r="S24" s="217"/>
      <c r="T24" s="217"/>
    </row>
    <row r="25" spans="1:20" ht="12.75" customHeight="1">
      <c r="A25" s="182" t="s">
        <v>20</v>
      </c>
      <c r="B25" s="182"/>
      <c r="C25" s="182"/>
      <c r="D25" s="182"/>
      <c r="E25" s="182"/>
      <c r="F25" s="182"/>
      <c r="G25" s="182"/>
      <c r="M25" s="228" t="s">
        <v>259</v>
      </c>
      <c r="N25" s="228"/>
      <c r="O25" s="228"/>
      <c r="P25" s="228"/>
      <c r="Q25" s="228"/>
      <c r="R25" s="228"/>
      <c r="S25" s="228"/>
      <c r="T25" s="228"/>
    </row>
    <row r="26" spans="1:20" ht="26.25" customHeight="1">
      <c r="A26" s="3"/>
      <c r="B26" s="197" t="s">
        <v>5</v>
      </c>
      <c r="C26" s="199"/>
      <c r="D26" s="197" t="s">
        <v>6</v>
      </c>
      <c r="E26" s="198"/>
      <c r="F26" s="199"/>
      <c r="G26" s="194" t="s">
        <v>23</v>
      </c>
      <c r="H26" s="194" t="s">
        <v>13</v>
      </c>
      <c r="I26" s="197" t="s">
        <v>7</v>
      </c>
      <c r="J26" s="198"/>
      <c r="K26" s="199"/>
      <c r="M26" s="228"/>
      <c r="N26" s="228"/>
      <c r="O26" s="228"/>
      <c r="P26" s="228"/>
      <c r="Q26" s="228"/>
      <c r="R26" s="228"/>
      <c r="S26" s="228"/>
      <c r="T26" s="228"/>
    </row>
    <row r="27" spans="1:20" ht="14.25" customHeight="1">
      <c r="A27" s="3"/>
      <c r="B27" s="4" t="s">
        <v>8</v>
      </c>
      <c r="C27" s="4" t="s">
        <v>9</v>
      </c>
      <c r="D27" s="4" t="s">
        <v>10</v>
      </c>
      <c r="E27" s="4" t="s">
        <v>11</v>
      </c>
      <c r="F27" s="4" t="s">
        <v>12</v>
      </c>
      <c r="G27" s="195"/>
      <c r="H27" s="195"/>
      <c r="I27" s="4" t="s">
        <v>14</v>
      </c>
      <c r="J27" s="4" t="s">
        <v>15</v>
      </c>
      <c r="K27" s="4" t="s">
        <v>16</v>
      </c>
      <c r="M27" s="45"/>
      <c r="N27" s="45"/>
      <c r="O27" s="45"/>
      <c r="P27" s="45"/>
      <c r="Q27" s="45"/>
      <c r="R27" s="45"/>
      <c r="S27" s="45"/>
      <c r="T27" s="45"/>
    </row>
    <row r="28" spans="1:20" ht="17.25" customHeight="1">
      <c r="A28" s="5" t="s">
        <v>17</v>
      </c>
      <c r="B28" s="6">
        <v>14</v>
      </c>
      <c r="C28" s="6">
        <v>14</v>
      </c>
      <c r="D28" s="29">
        <v>3</v>
      </c>
      <c r="E28" s="29">
        <v>3</v>
      </c>
      <c r="F28" s="29">
        <v>2</v>
      </c>
      <c r="G28" s="29"/>
      <c r="H28" s="40" t="s">
        <v>78</v>
      </c>
      <c r="I28" s="29">
        <v>3</v>
      </c>
      <c r="J28" s="29">
        <v>1</v>
      </c>
      <c r="K28" s="29">
        <v>12</v>
      </c>
      <c r="M28" s="227" t="s">
        <v>206</v>
      </c>
      <c r="N28" s="227"/>
      <c r="O28" s="227"/>
      <c r="P28" s="227"/>
      <c r="Q28" s="227"/>
      <c r="R28" s="227"/>
      <c r="S28" s="227"/>
      <c r="T28" s="227"/>
    </row>
    <row r="29" spans="1:20" ht="15" customHeight="1">
      <c r="A29" s="5" t="s">
        <v>18</v>
      </c>
      <c r="B29" s="7">
        <v>14</v>
      </c>
      <c r="C29" s="7">
        <v>14</v>
      </c>
      <c r="D29" s="29">
        <v>3</v>
      </c>
      <c r="E29" s="29">
        <v>3</v>
      </c>
      <c r="F29" s="29">
        <v>2</v>
      </c>
      <c r="G29" s="29"/>
      <c r="H29" s="29" t="s">
        <v>79</v>
      </c>
      <c r="I29" s="29">
        <v>3</v>
      </c>
      <c r="J29" s="29">
        <v>1</v>
      </c>
      <c r="K29" s="29">
        <v>9</v>
      </c>
      <c r="M29" s="227"/>
      <c r="N29" s="227"/>
      <c r="O29" s="227"/>
      <c r="P29" s="227"/>
      <c r="Q29" s="227"/>
      <c r="R29" s="227"/>
      <c r="S29" s="227"/>
      <c r="T29" s="227"/>
    </row>
    <row r="30" spans="1:20" ht="15.75" customHeight="1">
      <c r="A30" s="8" t="s">
        <v>19</v>
      </c>
      <c r="B30" s="7">
        <v>14</v>
      </c>
      <c r="C30" s="7">
        <v>12</v>
      </c>
      <c r="D30" s="29">
        <v>3</v>
      </c>
      <c r="E30" s="29">
        <v>2</v>
      </c>
      <c r="F30" s="29">
        <v>2</v>
      </c>
      <c r="G30" s="29"/>
      <c r="H30" s="29" t="s">
        <v>80</v>
      </c>
      <c r="I30" s="29">
        <v>3</v>
      </c>
      <c r="J30" s="29">
        <v>1</v>
      </c>
      <c r="K30" s="41">
        <v>12</v>
      </c>
      <c r="M30" s="227"/>
      <c r="N30" s="227"/>
      <c r="O30" s="227"/>
      <c r="P30" s="227"/>
      <c r="Q30" s="227"/>
      <c r="R30" s="227"/>
      <c r="S30" s="227"/>
      <c r="T30" s="227"/>
    </row>
    <row r="31" spans="1:20">
      <c r="A31" s="9"/>
      <c r="B31" s="267" t="s">
        <v>81</v>
      </c>
      <c r="C31" s="267"/>
      <c r="D31" s="267"/>
      <c r="E31" s="267"/>
      <c r="F31" s="267"/>
      <c r="G31" s="267"/>
      <c r="H31" s="267"/>
      <c r="I31" s="267"/>
      <c r="J31" s="267"/>
      <c r="K31" s="267"/>
      <c r="M31" s="227"/>
      <c r="N31" s="227"/>
      <c r="O31" s="227"/>
      <c r="P31" s="227"/>
      <c r="Q31" s="227"/>
      <c r="R31" s="227"/>
      <c r="S31" s="227"/>
      <c r="T31" s="227"/>
    </row>
    <row r="32" spans="1:20" ht="15" customHeight="1">
      <c r="B32" s="268" t="s">
        <v>82</v>
      </c>
      <c r="C32" s="268"/>
      <c r="D32" s="268"/>
      <c r="E32" s="268"/>
      <c r="F32" s="268"/>
      <c r="G32" s="268"/>
      <c r="H32" s="268"/>
      <c r="I32" s="268"/>
      <c r="J32" s="268"/>
      <c r="M32" s="227"/>
      <c r="N32" s="227"/>
      <c r="O32" s="227"/>
      <c r="P32" s="227"/>
      <c r="Q32" s="227"/>
      <c r="R32" s="227"/>
      <c r="S32" s="227"/>
      <c r="T32" s="227"/>
    </row>
    <row r="33" spans="1:20">
      <c r="B33" s="268"/>
      <c r="C33" s="268"/>
      <c r="D33" s="268"/>
      <c r="E33" s="268"/>
      <c r="F33" s="268"/>
      <c r="G33" s="268"/>
      <c r="H33" s="268"/>
      <c r="I33" s="268"/>
      <c r="J33" s="268"/>
      <c r="M33" s="227"/>
      <c r="N33" s="227"/>
      <c r="O33" s="227"/>
      <c r="P33" s="227"/>
      <c r="Q33" s="227"/>
      <c r="R33" s="227"/>
      <c r="S33" s="227"/>
      <c r="T33" s="227"/>
    </row>
    <row r="35" spans="1:20" ht="16.5" customHeight="1">
      <c r="A35" s="209" t="s">
        <v>26</v>
      </c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</row>
    <row r="36" spans="1:20" ht="8.25" hidden="1" customHeight="1">
      <c r="N36" s="11"/>
      <c r="O36" s="12" t="s">
        <v>42</v>
      </c>
      <c r="P36" s="12" t="s">
        <v>43</v>
      </c>
      <c r="Q36" s="12" t="s">
        <v>44</v>
      </c>
      <c r="R36" s="12" t="s">
        <v>45</v>
      </c>
      <c r="S36" s="12" t="s">
        <v>63</v>
      </c>
      <c r="T36" s="12"/>
    </row>
    <row r="37" spans="1:20" ht="17.25" customHeight="1">
      <c r="A37" s="208" t="s">
        <v>48</v>
      </c>
      <c r="B37" s="208"/>
      <c r="C37" s="208"/>
      <c r="D37" s="208"/>
      <c r="E37" s="208"/>
      <c r="F37" s="208"/>
      <c r="G37" s="208"/>
      <c r="H37" s="208"/>
      <c r="I37" s="208"/>
      <c r="J37" s="208"/>
      <c r="K37" s="208"/>
      <c r="L37" s="208"/>
      <c r="M37" s="208"/>
      <c r="N37" s="208"/>
      <c r="O37" s="208"/>
      <c r="P37" s="208"/>
      <c r="Q37" s="208"/>
      <c r="R37" s="208"/>
      <c r="S37" s="208"/>
      <c r="T37" s="208"/>
    </row>
    <row r="38" spans="1:20" ht="25.5" customHeight="1">
      <c r="A38" s="179" t="s">
        <v>32</v>
      </c>
      <c r="B38" s="173" t="s">
        <v>31</v>
      </c>
      <c r="C38" s="174"/>
      <c r="D38" s="174"/>
      <c r="E38" s="174"/>
      <c r="F38" s="174"/>
      <c r="G38" s="174"/>
      <c r="H38" s="174"/>
      <c r="I38" s="175"/>
      <c r="J38" s="194" t="s">
        <v>46</v>
      </c>
      <c r="K38" s="203" t="s">
        <v>29</v>
      </c>
      <c r="L38" s="206"/>
      <c r="M38" s="207"/>
      <c r="N38" s="203" t="s">
        <v>47</v>
      </c>
      <c r="O38" s="204"/>
      <c r="P38" s="205"/>
      <c r="Q38" s="203" t="s">
        <v>28</v>
      </c>
      <c r="R38" s="206"/>
      <c r="S38" s="207"/>
      <c r="T38" s="196" t="s">
        <v>27</v>
      </c>
    </row>
    <row r="39" spans="1:20" ht="13.5" customHeight="1">
      <c r="A39" s="180"/>
      <c r="B39" s="176"/>
      <c r="C39" s="177"/>
      <c r="D39" s="177"/>
      <c r="E39" s="177"/>
      <c r="F39" s="177"/>
      <c r="G39" s="177"/>
      <c r="H39" s="177"/>
      <c r="I39" s="178"/>
      <c r="J39" s="195"/>
      <c r="K39" s="4" t="s">
        <v>33</v>
      </c>
      <c r="L39" s="4" t="s">
        <v>34</v>
      </c>
      <c r="M39" s="4" t="s">
        <v>35</v>
      </c>
      <c r="N39" s="4" t="s">
        <v>39</v>
      </c>
      <c r="O39" s="4" t="s">
        <v>10</v>
      </c>
      <c r="P39" s="4" t="s">
        <v>36</v>
      </c>
      <c r="Q39" s="4" t="s">
        <v>37</v>
      </c>
      <c r="R39" s="4" t="s">
        <v>33</v>
      </c>
      <c r="S39" s="4" t="s">
        <v>38</v>
      </c>
      <c r="T39" s="195"/>
    </row>
    <row r="40" spans="1:20">
      <c r="A40" s="46" t="s">
        <v>90</v>
      </c>
      <c r="B40" s="47" t="s">
        <v>85</v>
      </c>
      <c r="C40" s="48"/>
      <c r="D40" s="48"/>
      <c r="E40" s="48"/>
      <c r="F40" s="48"/>
      <c r="G40" s="48"/>
      <c r="H40" s="48"/>
      <c r="I40" s="49"/>
      <c r="J40" s="13">
        <v>6</v>
      </c>
      <c r="K40" s="13">
        <v>2</v>
      </c>
      <c r="L40" s="13">
        <v>2</v>
      </c>
      <c r="M40" s="13">
        <v>0</v>
      </c>
      <c r="N40" s="20">
        <f>K40+L40+M40</f>
        <v>4</v>
      </c>
      <c r="O40" s="21">
        <f t="shared" ref="O40:O45" si="0">P40-N40</f>
        <v>7</v>
      </c>
      <c r="P40" s="21">
        <f t="shared" ref="P40:P45" si="1">ROUND(PRODUCT(J40,25)/14,0)</f>
        <v>11</v>
      </c>
      <c r="Q40" s="28" t="s">
        <v>37</v>
      </c>
      <c r="R40" s="13"/>
      <c r="S40" s="29"/>
      <c r="T40" s="13" t="s">
        <v>42</v>
      </c>
    </row>
    <row r="41" spans="1:20">
      <c r="A41" s="46" t="s">
        <v>91</v>
      </c>
      <c r="B41" s="47" t="s">
        <v>86</v>
      </c>
      <c r="C41" s="48"/>
      <c r="D41" s="48"/>
      <c r="E41" s="48"/>
      <c r="F41" s="48"/>
      <c r="G41" s="48"/>
      <c r="H41" s="48"/>
      <c r="I41" s="49"/>
      <c r="J41" s="13">
        <v>4</v>
      </c>
      <c r="K41" s="13">
        <v>2</v>
      </c>
      <c r="L41" s="13">
        <v>1</v>
      </c>
      <c r="M41" s="13">
        <v>0</v>
      </c>
      <c r="N41" s="20">
        <f t="shared" ref="N41:N46" si="2">K41+L41+M41</f>
        <v>3</v>
      </c>
      <c r="O41" s="21">
        <f t="shared" si="0"/>
        <v>4</v>
      </c>
      <c r="P41" s="21">
        <f t="shared" si="1"/>
        <v>7</v>
      </c>
      <c r="Q41" s="28" t="s">
        <v>37</v>
      </c>
      <c r="R41" s="13"/>
      <c r="S41" s="29"/>
      <c r="T41" s="13" t="s">
        <v>42</v>
      </c>
    </row>
    <row r="42" spans="1:20">
      <c r="A42" s="46" t="s">
        <v>92</v>
      </c>
      <c r="B42" s="47" t="s">
        <v>87</v>
      </c>
      <c r="C42" s="48"/>
      <c r="D42" s="48"/>
      <c r="E42" s="48"/>
      <c r="F42" s="48"/>
      <c r="G42" s="48"/>
      <c r="H42" s="48"/>
      <c r="I42" s="49"/>
      <c r="J42" s="13">
        <v>6</v>
      </c>
      <c r="K42" s="13">
        <v>2</v>
      </c>
      <c r="L42" s="13">
        <v>2</v>
      </c>
      <c r="M42" s="13">
        <v>0</v>
      </c>
      <c r="N42" s="20">
        <f t="shared" si="2"/>
        <v>4</v>
      </c>
      <c r="O42" s="21">
        <f t="shared" si="0"/>
        <v>7</v>
      </c>
      <c r="P42" s="21">
        <f t="shared" si="1"/>
        <v>11</v>
      </c>
      <c r="Q42" s="28" t="s">
        <v>37</v>
      </c>
      <c r="R42" s="13"/>
      <c r="S42" s="29"/>
      <c r="T42" s="13" t="s">
        <v>42</v>
      </c>
    </row>
    <row r="43" spans="1:20">
      <c r="A43" s="46" t="s">
        <v>93</v>
      </c>
      <c r="B43" s="47" t="s">
        <v>88</v>
      </c>
      <c r="C43" s="48"/>
      <c r="D43" s="48"/>
      <c r="E43" s="48"/>
      <c r="F43" s="48"/>
      <c r="G43" s="48"/>
      <c r="H43" s="48"/>
      <c r="I43" s="49"/>
      <c r="J43" s="13">
        <v>6</v>
      </c>
      <c r="K43" s="13">
        <v>2</v>
      </c>
      <c r="L43" s="13">
        <v>2</v>
      </c>
      <c r="M43" s="13">
        <v>0</v>
      </c>
      <c r="N43" s="20">
        <f t="shared" si="2"/>
        <v>4</v>
      </c>
      <c r="O43" s="21">
        <f t="shared" si="0"/>
        <v>7</v>
      </c>
      <c r="P43" s="21">
        <f t="shared" si="1"/>
        <v>11</v>
      </c>
      <c r="Q43" s="28" t="s">
        <v>37</v>
      </c>
      <c r="R43" s="13"/>
      <c r="S43" s="29"/>
      <c r="T43" s="13" t="s">
        <v>44</v>
      </c>
    </row>
    <row r="44" spans="1:20">
      <c r="A44" s="46" t="s">
        <v>94</v>
      </c>
      <c r="B44" s="47" t="s">
        <v>89</v>
      </c>
      <c r="C44" s="48"/>
      <c r="D44" s="48"/>
      <c r="E44" s="48"/>
      <c r="F44" s="48"/>
      <c r="G44" s="48"/>
      <c r="H44" s="48"/>
      <c r="I44" s="49"/>
      <c r="J44" s="13">
        <v>5</v>
      </c>
      <c r="K44" s="13">
        <v>2</v>
      </c>
      <c r="L44" s="13">
        <v>2</v>
      </c>
      <c r="M44" s="13">
        <v>0</v>
      </c>
      <c r="N44" s="20">
        <f t="shared" si="2"/>
        <v>4</v>
      </c>
      <c r="O44" s="21">
        <f t="shared" si="0"/>
        <v>5</v>
      </c>
      <c r="P44" s="21">
        <f t="shared" si="1"/>
        <v>9</v>
      </c>
      <c r="Q44" s="28" t="s">
        <v>37</v>
      </c>
      <c r="R44" s="13"/>
      <c r="S44" s="29"/>
      <c r="T44" s="13" t="s">
        <v>42</v>
      </c>
    </row>
    <row r="45" spans="1:20" ht="25.5" customHeight="1">
      <c r="A45" s="56" t="s">
        <v>95</v>
      </c>
      <c r="B45" s="167" t="s">
        <v>247</v>
      </c>
      <c r="C45" s="168"/>
      <c r="D45" s="168"/>
      <c r="E45" s="168"/>
      <c r="F45" s="168"/>
      <c r="G45" s="168"/>
      <c r="H45" s="168"/>
      <c r="I45" s="169"/>
      <c r="J45" s="13">
        <v>3</v>
      </c>
      <c r="K45" s="13">
        <v>0</v>
      </c>
      <c r="L45" s="13">
        <v>0</v>
      </c>
      <c r="M45" s="13">
        <v>2</v>
      </c>
      <c r="N45" s="20">
        <f t="shared" si="2"/>
        <v>2</v>
      </c>
      <c r="O45" s="21">
        <f t="shared" si="0"/>
        <v>3</v>
      </c>
      <c r="P45" s="21">
        <f t="shared" si="1"/>
        <v>5</v>
      </c>
      <c r="Q45" s="28"/>
      <c r="R45" s="13" t="s">
        <v>33</v>
      </c>
      <c r="S45" s="29"/>
      <c r="T45" s="13" t="s">
        <v>45</v>
      </c>
    </row>
    <row r="46" spans="1:20">
      <c r="A46" s="53" t="s">
        <v>96</v>
      </c>
      <c r="B46" s="235" t="s">
        <v>243</v>
      </c>
      <c r="C46" s="236"/>
      <c r="D46" s="236"/>
      <c r="E46" s="236"/>
      <c r="F46" s="236"/>
      <c r="G46" s="236"/>
      <c r="H46" s="236"/>
      <c r="I46" s="237"/>
      <c r="J46" s="23">
        <v>0</v>
      </c>
      <c r="K46" s="23">
        <v>0</v>
      </c>
      <c r="L46" s="23">
        <v>0</v>
      </c>
      <c r="M46" s="23">
        <v>1</v>
      </c>
      <c r="N46" s="20">
        <f t="shared" si="2"/>
        <v>1</v>
      </c>
      <c r="O46" s="21">
        <v>0</v>
      </c>
      <c r="P46" s="21">
        <v>1</v>
      </c>
      <c r="Q46" s="30"/>
      <c r="R46" s="31"/>
      <c r="S46" s="32" t="s">
        <v>38</v>
      </c>
      <c r="T46" s="13" t="s">
        <v>45</v>
      </c>
    </row>
    <row r="47" spans="1:20">
      <c r="A47" s="24" t="s">
        <v>30</v>
      </c>
      <c r="B47" s="147"/>
      <c r="C47" s="148"/>
      <c r="D47" s="148"/>
      <c r="E47" s="148"/>
      <c r="F47" s="148"/>
      <c r="G47" s="148"/>
      <c r="H47" s="148"/>
      <c r="I47" s="149"/>
      <c r="J47" s="24">
        <f t="shared" ref="J47:P47" si="3">SUM(J40:J46)</f>
        <v>30</v>
      </c>
      <c r="K47" s="24">
        <f t="shared" si="3"/>
        <v>10</v>
      </c>
      <c r="L47" s="24">
        <f t="shared" si="3"/>
        <v>9</v>
      </c>
      <c r="M47" s="24">
        <f t="shared" si="3"/>
        <v>3</v>
      </c>
      <c r="N47" s="24">
        <f t="shared" si="3"/>
        <v>22</v>
      </c>
      <c r="O47" s="24">
        <f t="shared" si="3"/>
        <v>33</v>
      </c>
      <c r="P47" s="24">
        <f t="shared" si="3"/>
        <v>55</v>
      </c>
      <c r="Q47" s="24">
        <f>COUNTIF(Q40:Q46,"E")</f>
        <v>5</v>
      </c>
      <c r="R47" s="24">
        <f>COUNTIF(R40:R46,"C")</f>
        <v>1</v>
      </c>
      <c r="S47" s="24">
        <f>COUNTIF(S40:S46,"VP")</f>
        <v>1</v>
      </c>
      <c r="T47" s="25"/>
    </row>
    <row r="48" spans="1:20" ht="19.5" customHeight="1"/>
    <row r="49" spans="1:20" ht="16.5" customHeight="1">
      <c r="A49" s="208" t="s">
        <v>49</v>
      </c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</row>
    <row r="50" spans="1:20" ht="26.25" customHeight="1">
      <c r="A50" s="179" t="s">
        <v>32</v>
      </c>
      <c r="B50" s="173" t="s">
        <v>31</v>
      </c>
      <c r="C50" s="174"/>
      <c r="D50" s="174"/>
      <c r="E50" s="174"/>
      <c r="F50" s="174"/>
      <c r="G50" s="174"/>
      <c r="H50" s="174"/>
      <c r="I50" s="175"/>
      <c r="J50" s="194" t="s">
        <v>46</v>
      </c>
      <c r="K50" s="203" t="s">
        <v>29</v>
      </c>
      <c r="L50" s="206"/>
      <c r="M50" s="207"/>
      <c r="N50" s="203" t="s">
        <v>47</v>
      </c>
      <c r="O50" s="204"/>
      <c r="P50" s="205"/>
      <c r="Q50" s="203" t="s">
        <v>28</v>
      </c>
      <c r="R50" s="206"/>
      <c r="S50" s="207"/>
      <c r="T50" s="196" t="s">
        <v>27</v>
      </c>
    </row>
    <row r="51" spans="1:20" ht="12.75" customHeight="1">
      <c r="A51" s="180"/>
      <c r="B51" s="176"/>
      <c r="C51" s="177"/>
      <c r="D51" s="177"/>
      <c r="E51" s="177"/>
      <c r="F51" s="177"/>
      <c r="G51" s="177"/>
      <c r="H51" s="177"/>
      <c r="I51" s="178"/>
      <c r="J51" s="195"/>
      <c r="K51" s="4" t="s">
        <v>33</v>
      </c>
      <c r="L51" s="4" t="s">
        <v>34</v>
      </c>
      <c r="M51" s="4" t="s">
        <v>35</v>
      </c>
      <c r="N51" s="4" t="s">
        <v>39</v>
      </c>
      <c r="O51" s="4" t="s">
        <v>10</v>
      </c>
      <c r="P51" s="4" t="s">
        <v>36</v>
      </c>
      <c r="Q51" s="4" t="s">
        <v>37</v>
      </c>
      <c r="R51" s="4" t="s">
        <v>33</v>
      </c>
      <c r="S51" s="4" t="s">
        <v>38</v>
      </c>
      <c r="T51" s="195"/>
    </row>
    <row r="52" spans="1:20">
      <c r="A52" s="46" t="s">
        <v>97</v>
      </c>
      <c r="B52" s="47" t="s">
        <v>105</v>
      </c>
      <c r="C52" s="48"/>
      <c r="D52" s="48"/>
      <c r="E52" s="48"/>
      <c r="F52" s="48"/>
      <c r="G52" s="48"/>
      <c r="H52" s="48"/>
      <c r="I52" s="49"/>
      <c r="J52" s="13">
        <v>5</v>
      </c>
      <c r="K52" s="13">
        <v>2</v>
      </c>
      <c r="L52" s="13">
        <v>2</v>
      </c>
      <c r="M52" s="13">
        <v>0</v>
      </c>
      <c r="N52" s="20">
        <f>K52+L52+M52</f>
        <v>4</v>
      </c>
      <c r="O52" s="21">
        <f>P52-N52</f>
        <v>5</v>
      </c>
      <c r="P52" s="21">
        <f>ROUND(PRODUCT(J52,25)/14,0)</f>
        <v>9</v>
      </c>
      <c r="Q52" s="28" t="s">
        <v>37</v>
      </c>
      <c r="R52" s="13"/>
      <c r="S52" s="29"/>
      <c r="T52" s="13" t="s">
        <v>42</v>
      </c>
    </row>
    <row r="53" spans="1:20">
      <c r="A53" s="46" t="s">
        <v>98</v>
      </c>
      <c r="B53" s="47" t="s">
        <v>106</v>
      </c>
      <c r="C53" s="48"/>
      <c r="D53" s="48"/>
      <c r="E53" s="48"/>
      <c r="F53" s="48"/>
      <c r="G53" s="48"/>
      <c r="H53" s="48"/>
      <c r="I53" s="49"/>
      <c r="J53" s="13">
        <v>5</v>
      </c>
      <c r="K53" s="13">
        <v>1</v>
      </c>
      <c r="L53" s="13">
        <v>2</v>
      </c>
      <c r="M53" s="13">
        <v>0</v>
      </c>
      <c r="N53" s="20">
        <f t="shared" ref="N53:N59" si="4">K53+L53+M53</f>
        <v>3</v>
      </c>
      <c r="O53" s="21">
        <f t="shared" ref="O53:O58" si="5">P53-N53</f>
        <v>6</v>
      </c>
      <c r="P53" s="21">
        <f t="shared" ref="P53:P58" si="6">ROUND(PRODUCT(J53,25)/14,0)</f>
        <v>9</v>
      </c>
      <c r="Q53" s="28" t="s">
        <v>37</v>
      </c>
      <c r="R53" s="13"/>
      <c r="S53" s="29"/>
      <c r="T53" s="13" t="s">
        <v>42</v>
      </c>
    </row>
    <row r="54" spans="1:20">
      <c r="A54" s="46" t="s">
        <v>99</v>
      </c>
      <c r="B54" s="47" t="s">
        <v>107</v>
      </c>
      <c r="C54" s="48"/>
      <c r="D54" s="48"/>
      <c r="E54" s="48"/>
      <c r="F54" s="48"/>
      <c r="G54" s="48"/>
      <c r="H54" s="48"/>
      <c r="I54" s="49"/>
      <c r="J54" s="13">
        <v>5</v>
      </c>
      <c r="K54" s="13">
        <v>2</v>
      </c>
      <c r="L54" s="13">
        <v>1</v>
      </c>
      <c r="M54" s="13">
        <v>1</v>
      </c>
      <c r="N54" s="20">
        <f t="shared" si="4"/>
        <v>4</v>
      </c>
      <c r="O54" s="21">
        <f t="shared" si="5"/>
        <v>5</v>
      </c>
      <c r="P54" s="21">
        <f t="shared" si="6"/>
        <v>9</v>
      </c>
      <c r="Q54" s="28" t="s">
        <v>37</v>
      </c>
      <c r="R54" s="13"/>
      <c r="S54" s="29"/>
      <c r="T54" s="13" t="s">
        <v>42</v>
      </c>
    </row>
    <row r="55" spans="1:20">
      <c r="A55" s="46" t="s">
        <v>100</v>
      </c>
      <c r="B55" s="47" t="s">
        <v>108</v>
      </c>
      <c r="C55" s="48"/>
      <c r="D55" s="48"/>
      <c r="E55" s="48"/>
      <c r="F55" s="48"/>
      <c r="G55" s="48"/>
      <c r="H55" s="48"/>
      <c r="I55" s="49"/>
      <c r="J55" s="13">
        <v>4</v>
      </c>
      <c r="K55" s="13">
        <v>1</v>
      </c>
      <c r="L55" s="13">
        <v>1</v>
      </c>
      <c r="M55" s="13">
        <v>1</v>
      </c>
      <c r="N55" s="20">
        <f t="shared" si="4"/>
        <v>3</v>
      </c>
      <c r="O55" s="21">
        <f t="shared" si="5"/>
        <v>4</v>
      </c>
      <c r="P55" s="21">
        <f t="shared" si="6"/>
        <v>7</v>
      </c>
      <c r="Q55" s="28" t="s">
        <v>37</v>
      </c>
      <c r="R55" s="13"/>
      <c r="S55" s="29"/>
      <c r="T55" s="13" t="s">
        <v>42</v>
      </c>
    </row>
    <row r="56" spans="1:20">
      <c r="A56" s="46" t="s">
        <v>101</v>
      </c>
      <c r="B56" s="47" t="s">
        <v>109</v>
      </c>
      <c r="C56" s="48"/>
      <c r="D56" s="48"/>
      <c r="E56" s="48"/>
      <c r="F56" s="48"/>
      <c r="G56" s="48"/>
      <c r="H56" s="48"/>
      <c r="I56" s="49"/>
      <c r="J56" s="13">
        <v>4</v>
      </c>
      <c r="K56" s="13">
        <v>2</v>
      </c>
      <c r="L56" s="13">
        <v>1</v>
      </c>
      <c r="M56" s="13">
        <v>0</v>
      </c>
      <c r="N56" s="20">
        <f>K56+L56+M56</f>
        <v>3</v>
      </c>
      <c r="O56" s="21">
        <f>P56-N56</f>
        <v>4</v>
      </c>
      <c r="P56" s="21">
        <f>ROUND(PRODUCT(J56,25)/14,0)</f>
        <v>7</v>
      </c>
      <c r="Q56" s="28"/>
      <c r="R56" s="13" t="s">
        <v>33</v>
      </c>
      <c r="S56" s="29"/>
      <c r="T56" s="13" t="s">
        <v>42</v>
      </c>
    </row>
    <row r="57" spans="1:20">
      <c r="A57" s="46" t="s">
        <v>102</v>
      </c>
      <c r="B57" s="47" t="s">
        <v>110</v>
      </c>
      <c r="C57" s="48"/>
      <c r="D57" s="48"/>
      <c r="E57" s="48"/>
      <c r="F57" s="48"/>
      <c r="G57" s="48"/>
      <c r="H57" s="48"/>
      <c r="I57" s="49"/>
      <c r="J57" s="13">
        <v>4</v>
      </c>
      <c r="K57" s="13">
        <v>2</v>
      </c>
      <c r="L57" s="13">
        <v>1</v>
      </c>
      <c r="M57" s="13">
        <v>0</v>
      </c>
      <c r="N57" s="20">
        <f>K57+L57+M57</f>
        <v>3</v>
      </c>
      <c r="O57" s="21">
        <f>P57-N57</f>
        <v>4</v>
      </c>
      <c r="P57" s="21">
        <f>ROUND(PRODUCT(J57,25)/14,0)</f>
        <v>7</v>
      </c>
      <c r="Q57" s="28" t="s">
        <v>37</v>
      </c>
      <c r="R57" s="13"/>
      <c r="S57" s="29"/>
      <c r="T57" s="13" t="s">
        <v>42</v>
      </c>
    </row>
    <row r="58" spans="1:20" ht="25.5" customHeight="1">
      <c r="A58" s="56" t="s">
        <v>103</v>
      </c>
      <c r="B58" s="167" t="s">
        <v>248</v>
      </c>
      <c r="C58" s="168"/>
      <c r="D58" s="168"/>
      <c r="E58" s="168"/>
      <c r="F58" s="168"/>
      <c r="G58" s="168"/>
      <c r="H58" s="168"/>
      <c r="I58" s="169"/>
      <c r="J58" s="13">
        <v>3</v>
      </c>
      <c r="K58" s="13">
        <v>0</v>
      </c>
      <c r="L58" s="13">
        <v>0</v>
      </c>
      <c r="M58" s="13">
        <v>2</v>
      </c>
      <c r="N58" s="20">
        <f t="shared" si="4"/>
        <v>2</v>
      </c>
      <c r="O58" s="21">
        <f t="shared" si="5"/>
        <v>3</v>
      </c>
      <c r="P58" s="21">
        <f t="shared" si="6"/>
        <v>5</v>
      </c>
      <c r="Q58" s="28"/>
      <c r="R58" s="13" t="s">
        <v>33</v>
      </c>
      <c r="S58" s="29"/>
      <c r="T58" s="13" t="s">
        <v>45</v>
      </c>
    </row>
    <row r="59" spans="1:20">
      <c r="A59" s="53" t="s">
        <v>104</v>
      </c>
      <c r="B59" s="235" t="s">
        <v>244</v>
      </c>
      <c r="C59" s="236"/>
      <c r="D59" s="236"/>
      <c r="E59" s="236"/>
      <c r="F59" s="236"/>
      <c r="G59" s="236"/>
      <c r="H59" s="236"/>
      <c r="I59" s="237"/>
      <c r="J59" s="23">
        <v>0</v>
      </c>
      <c r="K59" s="23">
        <v>0</v>
      </c>
      <c r="L59" s="23">
        <v>0</v>
      </c>
      <c r="M59" s="23">
        <v>1</v>
      </c>
      <c r="N59" s="20">
        <f t="shared" si="4"/>
        <v>1</v>
      </c>
      <c r="O59" s="21">
        <v>0</v>
      </c>
      <c r="P59" s="21">
        <v>1</v>
      </c>
      <c r="Q59" s="30"/>
      <c r="R59" s="31"/>
      <c r="S59" s="32" t="s">
        <v>38</v>
      </c>
      <c r="T59" s="31" t="s">
        <v>45</v>
      </c>
    </row>
    <row r="60" spans="1:20">
      <c r="A60" s="24" t="s">
        <v>30</v>
      </c>
      <c r="B60" s="147"/>
      <c r="C60" s="148"/>
      <c r="D60" s="148"/>
      <c r="E60" s="148"/>
      <c r="F60" s="148"/>
      <c r="G60" s="148"/>
      <c r="H60" s="148"/>
      <c r="I60" s="149"/>
      <c r="J60" s="24">
        <f t="shared" ref="J60:P60" si="7">SUM(J52:J59)</f>
        <v>30</v>
      </c>
      <c r="K60" s="24">
        <f t="shared" si="7"/>
        <v>10</v>
      </c>
      <c r="L60" s="24">
        <f t="shared" si="7"/>
        <v>8</v>
      </c>
      <c r="M60" s="24">
        <f t="shared" si="7"/>
        <v>5</v>
      </c>
      <c r="N60" s="24">
        <f t="shared" si="7"/>
        <v>23</v>
      </c>
      <c r="O60" s="24">
        <f t="shared" si="7"/>
        <v>31</v>
      </c>
      <c r="P60" s="24">
        <f t="shared" si="7"/>
        <v>54</v>
      </c>
      <c r="Q60" s="24">
        <f>COUNTIF(Q52:Q59,"E")</f>
        <v>5</v>
      </c>
      <c r="R60" s="24">
        <f>COUNTIF(R52:R59,"C")</f>
        <v>2</v>
      </c>
      <c r="S60" s="24">
        <f>COUNTIF(S52:S59,"VP")</f>
        <v>1</v>
      </c>
      <c r="T60" s="25"/>
    </row>
    <row r="61" spans="1:20" ht="11.25" customHeight="1"/>
    <row r="62" spans="1:20" ht="18" customHeight="1">
      <c r="A62" s="208" t="s">
        <v>50</v>
      </c>
      <c r="B62" s="208"/>
      <c r="C62" s="208"/>
      <c r="D62" s="208"/>
      <c r="E62" s="208"/>
      <c r="F62" s="208"/>
      <c r="G62" s="208"/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</row>
    <row r="63" spans="1:20" ht="25.5" customHeight="1">
      <c r="A63" s="179" t="s">
        <v>32</v>
      </c>
      <c r="B63" s="173" t="s">
        <v>31</v>
      </c>
      <c r="C63" s="174"/>
      <c r="D63" s="174"/>
      <c r="E63" s="174"/>
      <c r="F63" s="174"/>
      <c r="G63" s="174"/>
      <c r="H63" s="174"/>
      <c r="I63" s="175"/>
      <c r="J63" s="194" t="s">
        <v>46</v>
      </c>
      <c r="K63" s="203" t="s">
        <v>29</v>
      </c>
      <c r="L63" s="206"/>
      <c r="M63" s="207"/>
      <c r="N63" s="203" t="s">
        <v>47</v>
      </c>
      <c r="O63" s="204"/>
      <c r="P63" s="205"/>
      <c r="Q63" s="203" t="s">
        <v>28</v>
      </c>
      <c r="R63" s="206"/>
      <c r="S63" s="207"/>
      <c r="T63" s="196" t="s">
        <v>27</v>
      </c>
    </row>
    <row r="64" spans="1:20" ht="16.5" customHeight="1">
      <c r="A64" s="180"/>
      <c r="B64" s="176"/>
      <c r="C64" s="177"/>
      <c r="D64" s="177"/>
      <c r="E64" s="177"/>
      <c r="F64" s="177"/>
      <c r="G64" s="177"/>
      <c r="H64" s="177"/>
      <c r="I64" s="178"/>
      <c r="J64" s="195"/>
      <c r="K64" s="4" t="s">
        <v>33</v>
      </c>
      <c r="L64" s="4" t="s">
        <v>34</v>
      </c>
      <c r="M64" s="4" t="s">
        <v>35</v>
      </c>
      <c r="N64" s="4" t="s">
        <v>39</v>
      </c>
      <c r="O64" s="4" t="s">
        <v>10</v>
      </c>
      <c r="P64" s="4" t="s">
        <v>36</v>
      </c>
      <c r="Q64" s="4" t="s">
        <v>37</v>
      </c>
      <c r="R64" s="4" t="s">
        <v>33</v>
      </c>
      <c r="S64" s="4" t="s">
        <v>38</v>
      </c>
      <c r="T64" s="195"/>
    </row>
    <row r="65" spans="1:20">
      <c r="A65" s="46" t="s">
        <v>111</v>
      </c>
      <c r="B65" s="47" t="s">
        <v>116</v>
      </c>
      <c r="C65" s="48"/>
      <c r="D65" s="48"/>
      <c r="E65" s="48"/>
      <c r="F65" s="48"/>
      <c r="G65" s="48"/>
      <c r="H65" s="48"/>
      <c r="I65" s="49"/>
      <c r="J65" s="13">
        <v>5</v>
      </c>
      <c r="K65" s="13">
        <v>2</v>
      </c>
      <c r="L65" s="13">
        <v>2</v>
      </c>
      <c r="M65" s="13">
        <v>0</v>
      </c>
      <c r="N65" s="20">
        <f>K65+L65+M65</f>
        <v>4</v>
      </c>
      <c r="O65" s="21">
        <f>P65-N65</f>
        <v>5</v>
      </c>
      <c r="P65" s="21">
        <f>ROUND(PRODUCT(J65,25)/14,0)</f>
        <v>9</v>
      </c>
      <c r="Q65" s="28" t="s">
        <v>37</v>
      </c>
      <c r="R65" s="13"/>
      <c r="S65" s="29"/>
      <c r="T65" s="13" t="s">
        <v>42</v>
      </c>
    </row>
    <row r="66" spans="1:20">
      <c r="A66" s="46" t="s">
        <v>112</v>
      </c>
      <c r="B66" s="47" t="s">
        <v>117</v>
      </c>
      <c r="C66" s="48"/>
      <c r="D66" s="48"/>
      <c r="E66" s="48"/>
      <c r="F66" s="48"/>
      <c r="G66" s="48"/>
      <c r="H66" s="48"/>
      <c r="I66" s="49"/>
      <c r="J66" s="13">
        <v>6</v>
      </c>
      <c r="K66" s="13">
        <v>2</v>
      </c>
      <c r="L66" s="13">
        <v>1</v>
      </c>
      <c r="M66" s="13">
        <v>1</v>
      </c>
      <c r="N66" s="20">
        <f t="shared" ref="N66:N71" si="8">K66+L66+M66</f>
        <v>4</v>
      </c>
      <c r="O66" s="21">
        <f t="shared" ref="O66:O71" si="9">P66-N66</f>
        <v>7</v>
      </c>
      <c r="P66" s="21">
        <f t="shared" ref="P66:P71" si="10">ROUND(PRODUCT(J66,25)/14,0)</f>
        <v>11</v>
      </c>
      <c r="Q66" s="28" t="s">
        <v>37</v>
      </c>
      <c r="R66" s="13"/>
      <c r="S66" s="29"/>
      <c r="T66" s="13" t="s">
        <v>42</v>
      </c>
    </row>
    <row r="67" spans="1:20">
      <c r="A67" s="46" t="s">
        <v>113</v>
      </c>
      <c r="B67" s="47" t="s">
        <v>118</v>
      </c>
      <c r="C67" s="48"/>
      <c r="D67" s="48"/>
      <c r="E67" s="48"/>
      <c r="F67" s="48"/>
      <c r="G67" s="48"/>
      <c r="H67" s="48"/>
      <c r="I67" s="49"/>
      <c r="J67" s="13">
        <v>5</v>
      </c>
      <c r="K67" s="13">
        <v>1</v>
      </c>
      <c r="L67" s="13">
        <v>1</v>
      </c>
      <c r="M67" s="13">
        <v>1</v>
      </c>
      <c r="N67" s="20">
        <f t="shared" si="8"/>
        <v>3</v>
      </c>
      <c r="O67" s="21">
        <f t="shared" si="9"/>
        <v>6</v>
      </c>
      <c r="P67" s="21">
        <f t="shared" si="10"/>
        <v>9</v>
      </c>
      <c r="Q67" s="28" t="s">
        <v>37</v>
      </c>
      <c r="R67" s="13"/>
      <c r="S67" s="29"/>
      <c r="T67" s="13" t="s">
        <v>42</v>
      </c>
    </row>
    <row r="68" spans="1:20">
      <c r="A68" s="46" t="s">
        <v>114</v>
      </c>
      <c r="B68" s="47" t="s">
        <v>119</v>
      </c>
      <c r="C68" s="48"/>
      <c r="D68" s="48"/>
      <c r="E68" s="48"/>
      <c r="F68" s="48"/>
      <c r="G68" s="48"/>
      <c r="H68" s="48"/>
      <c r="I68" s="49"/>
      <c r="J68" s="13">
        <v>5</v>
      </c>
      <c r="K68" s="13">
        <v>2</v>
      </c>
      <c r="L68" s="13">
        <v>1</v>
      </c>
      <c r="M68" s="13">
        <v>1</v>
      </c>
      <c r="N68" s="20">
        <f t="shared" si="8"/>
        <v>4</v>
      </c>
      <c r="O68" s="21">
        <f t="shared" si="9"/>
        <v>5</v>
      </c>
      <c r="P68" s="21">
        <f t="shared" si="10"/>
        <v>9</v>
      </c>
      <c r="Q68" s="28" t="s">
        <v>37</v>
      </c>
      <c r="R68" s="13"/>
      <c r="S68" s="29"/>
      <c r="T68" s="13" t="s">
        <v>42</v>
      </c>
    </row>
    <row r="69" spans="1:20" ht="25.5" customHeight="1">
      <c r="A69" s="56" t="s">
        <v>115</v>
      </c>
      <c r="B69" s="167" t="s">
        <v>249</v>
      </c>
      <c r="C69" s="168"/>
      <c r="D69" s="168"/>
      <c r="E69" s="168"/>
      <c r="F69" s="168"/>
      <c r="G69" s="168"/>
      <c r="H69" s="168"/>
      <c r="I69" s="169"/>
      <c r="J69" s="13">
        <v>3</v>
      </c>
      <c r="K69" s="13">
        <v>0</v>
      </c>
      <c r="L69" s="13">
        <v>0</v>
      </c>
      <c r="M69" s="13">
        <v>2</v>
      </c>
      <c r="N69" s="20">
        <f t="shared" si="8"/>
        <v>2</v>
      </c>
      <c r="O69" s="21">
        <f t="shared" si="9"/>
        <v>3</v>
      </c>
      <c r="P69" s="21">
        <f t="shared" si="10"/>
        <v>5</v>
      </c>
      <c r="Q69" s="28"/>
      <c r="R69" s="13" t="s">
        <v>33</v>
      </c>
      <c r="S69" s="29"/>
      <c r="T69" s="13" t="s">
        <v>45</v>
      </c>
    </row>
    <row r="70" spans="1:20">
      <c r="A70" s="46" t="s">
        <v>260</v>
      </c>
      <c r="B70" s="47" t="s">
        <v>120</v>
      </c>
      <c r="C70" s="48"/>
      <c r="D70" s="48"/>
      <c r="E70" s="48"/>
      <c r="F70" s="48"/>
      <c r="G70" s="48"/>
      <c r="H70" s="48"/>
      <c r="I70" s="49"/>
      <c r="J70" s="13">
        <v>3</v>
      </c>
      <c r="K70" s="13">
        <v>2</v>
      </c>
      <c r="L70" s="13">
        <v>1</v>
      </c>
      <c r="M70" s="13">
        <v>0</v>
      </c>
      <c r="N70" s="20">
        <f t="shared" si="8"/>
        <v>3</v>
      </c>
      <c r="O70" s="21">
        <f t="shared" si="9"/>
        <v>2</v>
      </c>
      <c r="P70" s="21">
        <f t="shared" si="10"/>
        <v>5</v>
      </c>
      <c r="Q70" s="28"/>
      <c r="R70" s="13" t="s">
        <v>33</v>
      </c>
      <c r="S70" s="29"/>
      <c r="T70" s="13" t="s">
        <v>42</v>
      </c>
    </row>
    <row r="71" spans="1:20">
      <c r="A71" s="46" t="s">
        <v>261</v>
      </c>
      <c r="B71" s="47" t="s">
        <v>121</v>
      </c>
      <c r="C71" s="48"/>
      <c r="D71" s="48"/>
      <c r="E71" s="48"/>
      <c r="F71" s="48"/>
      <c r="G71" s="48"/>
      <c r="H71" s="48"/>
      <c r="I71" s="49"/>
      <c r="J71" s="13">
        <v>3</v>
      </c>
      <c r="K71" s="13">
        <v>2</v>
      </c>
      <c r="L71" s="13">
        <v>1</v>
      </c>
      <c r="M71" s="13">
        <v>0</v>
      </c>
      <c r="N71" s="20">
        <f t="shared" si="8"/>
        <v>3</v>
      </c>
      <c r="O71" s="21">
        <f t="shared" si="9"/>
        <v>2</v>
      </c>
      <c r="P71" s="21">
        <f t="shared" si="10"/>
        <v>5</v>
      </c>
      <c r="Q71" s="28"/>
      <c r="R71" s="13" t="s">
        <v>33</v>
      </c>
      <c r="S71" s="29"/>
      <c r="T71" s="13" t="s">
        <v>42</v>
      </c>
    </row>
    <row r="72" spans="1:20">
      <c r="A72" s="24" t="s">
        <v>30</v>
      </c>
      <c r="B72" s="147"/>
      <c r="C72" s="148"/>
      <c r="D72" s="148"/>
      <c r="E72" s="148"/>
      <c r="F72" s="148"/>
      <c r="G72" s="148"/>
      <c r="H72" s="148"/>
      <c r="I72" s="149"/>
      <c r="J72" s="24">
        <f t="shared" ref="J72:P72" si="11">SUM(J65:J71)</f>
        <v>30</v>
      </c>
      <c r="K72" s="24">
        <f t="shared" si="11"/>
        <v>11</v>
      </c>
      <c r="L72" s="24">
        <f t="shared" si="11"/>
        <v>7</v>
      </c>
      <c r="M72" s="24">
        <f t="shared" si="11"/>
        <v>5</v>
      </c>
      <c r="N72" s="24">
        <f t="shared" si="11"/>
        <v>23</v>
      </c>
      <c r="O72" s="24">
        <f t="shared" si="11"/>
        <v>30</v>
      </c>
      <c r="P72" s="24">
        <f t="shared" si="11"/>
        <v>53</v>
      </c>
      <c r="Q72" s="24">
        <f>COUNTIF(Q65:Q71,"E")</f>
        <v>4</v>
      </c>
      <c r="R72" s="24">
        <f>COUNTIF(R65:R71,"C")</f>
        <v>3</v>
      </c>
      <c r="S72" s="24">
        <f>COUNTIF(S65:S71,"VP")</f>
        <v>0</v>
      </c>
      <c r="T72" s="25"/>
    </row>
    <row r="73" spans="1:20" ht="21.75" customHeight="1"/>
    <row r="74" spans="1:20" ht="18.75" customHeight="1">
      <c r="A74" s="208" t="s">
        <v>51</v>
      </c>
      <c r="B74" s="208"/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</row>
    <row r="75" spans="1:20" ht="24.75" customHeight="1">
      <c r="A75" s="179" t="s">
        <v>32</v>
      </c>
      <c r="B75" s="173" t="s">
        <v>31</v>
      </c>
      <c r="C75" s="174"/>
      <c r="D75" s="174"/>
      <c r="E75" s="174"/>
      <c r="F75" s="174"/>
      <c r="G75" s="174"/>
      <c r="H75" s="174"/>
      <c r="I75" s="175"/>
      <c r="J75" s="194" t="s">
        <v>46</v>
      </c>
      <c r="K75" s="203" t="s">
        <v>29</v>
      </c>
      <c r="L75" s="206"/>
      <c r="M75" s="207"/>
      <c r="N75" s="203" t="s">
        <v>47</v>
      </c>
      <c r="O75" s="204"/>
      <c r="P75" s="205"/>
      <c r="Q75" s="203" t="s">
        <v>28</v>
      </c>
      <c r="R75" s="206"/>
      <c r="S75" s="207"/>
      <c r="T75" s="196" t="s">
        <v>27</v>
      </c>
    </row>
    <row r="76" spans="1:20">
      <c r="A76" s="244"/>
      <c r="B76" s="241"/>
      <c r="C76" s="242"/>
      <c r="D76" s="242"/>
      <c r="E76" s="242"/>
      <c r="F76" s="242"/>
      <c r="G76" s="242"/>
      <c r="H76" s="242"/>
      <c r="I76" s="243"/>
      <c r="J76" s="195"/>
      <c r="K76" s="4" t="s">
        <v>33</v>
      </c>
      <c r="L76" s="4" t="s">
        <v>34</v>
      </c>
      <c r="M76" s="4" t="s">
        <v>35</v>
      </c>
      <c r="N76" s="4" t="s">
        <v>39</v>
      </c>
      <c r="O76" s="4" t="s">
        <v>10</v>
      </c>
      <c r="P76" s="4" t="s">
        <v>36</v>
      </c>
      <c r="Q76" s="4" t="s">
        <v>37</v>
      </c>
      <c r="R76" s="4" t="s">
        <v>33</v>
      </c>
      <c r="S76" s="4" t="s">
        <v>38</v>
      </c>
      <c r="T76" s="195"/>
    </row>
    <row r="77" spans="1:20">
      <c r="A77" s="66" t="s">
        <v>163</v>
      </c>
      <c r="B77" s="122" t="s">
        <v>168</v>
      </c>
      <c r="C77" s="122"/>
      <c r="D77" s="122"/>
      <c r="E77" s="122"/>
      <c r="F77" s="122"/>
      <c r="G77" s="122"/>
      <c r="H77" s="122"/>
      <c r="I77" s="122"/>
      <c r="J77" s="13">
        <v>4</v>
      </c>
      <c r="K77" s="13">
        <v>2</v>
      </c>
      <c r="L77" s="13">
        <v>1</v>
      </c>
      <c r="M77" s="13">
        <v>0</v>
      </c>
      <c r="N77" s="20">
        <f>K77+L77+M77</f>
        <v>3</v>
      </c>
      <c r="O77" s="21">
        <f>P77-N77</f>
        <v>4</v>
      </c>
      <c r="P77" s="21">
        <f>ROUND(PRODUCT(J77,25)/14,0)</f>
        <v>7</v>
      </c>
      <c r="Q77" s="28" t="s">
        <v>37</v>
      </c>
      <c r="R77" s="13"/>
      <c r="S77" s="29"/>
      <c r="T77" s="13" t="s">
        <v>44</v>
      </c>
    </row>
    <row r="78" spans="1:20">
      <c r="A78" s="66" t="s">
        <v>167</v>
      </c>
      <c r="B78" s="122" t="s">
        <v>172</v>
      </c>
      <c r="C78" s="122"/>
      <c r="D78" s="122"/>
      <c r="E78" s="122"/>
      <c r="F78" s="122"/>
      <c r="G78" s="122"/>
      <c r="H78" s="122"/>
      <c r="I78" s="122"/>
      <c r="J78" s="13">
        <v>5</v>
      </c>
      <c r="K78" s="13">
        <v>2</v>
      </c>
      <c r="L78" s="13">
        <v>2</v>
      </c>
      <c r="M78" s="13">
        <v>0</v>
      </c>
      <c r="N78" s="20">
        <f t="shared" ref="N78:N83" si="12">K78+L78+M78</f>
        <v>4</v>
      </c>
      <c r="O78" s="21">
        <f t="shared" ref="O78:O84" si="13">P78-N78</f>
        <v>5</v>
      </c>
      <c r="P78" s="21">
        <f t="shared" ref="P78:P84" si="14">ROUND(PRODUCT(J78,25)/14,0)</f>
        <v>9</v>
      </c>
      <c r="Q78" s="28" t="s">
        <v>37</v>
      </c>
      <c r="R78" s="13"/>
      <c r="S78" s="29"/>
      <c r="T78" s="13" t="s">
        <v>44</v>
      </c>
    </row>
    <row r="79" spans="1:20">
      <c r="A79" s="66" t="s">
        <v>207</v>
      </c>
      <c r="B79" s="122" t="s">
        <v>208</v>
      </c>
      <c r="C79" s="122"/>
      <c r="D79" s="122"/>
      <c r="E79" s="122"/>
      <c r="F79" s="122"/>
      <c r="G79" s="122"/>
      <c r="H79" s="122"/>
      <c r="I79" s="122"/>
      <c r="J79" s="13">
        <v>4</v>
      </c>
      <c r="K79" s="13">
        <v>2</v>
      </c>
      <c r="L79" s="13">
        <v>2</v>
      </c>
      <c r="M79" s="13">
        <v>0</v>
      </c>
      <c r="N79" s="20">
        <f t="shared" si="12"/>
        <v>4</v>
      </c>
      <c r="O79" s="21">
        <f t="shared" si="13"/>
        <v>3</v>
      </c>
      <c r="P79" s="21">
        <f t="shared" si="14"/>
        <v>7</v>
      </c>
      <c r="Q79" s="28" t="s">
        <v>37</v>
      </c>
      <c r="R79" s="13"/>
      <c r="S79" s="29"/>
      <c r="T79" s="13" t="s">
        <v>42</v>
      </c>
    </row>
    <row r="80" spans="1:20">
      <c r="A80" s="66" t="s">
        <v>164</v>
      </c>
      <c r="B80" s="122" t="s">
        <v>169</v>
      </c>
      <c r="C80" s="122"/>
      <c r="D80" s="122"/>
      <c r="E80" s="122"/>
      <c r="F80" s="122"/>
      <c r="G80" s="122"/>
      <c r="H80" s="122"/>
      <c r="I80" s="122"/>
      <c r="J80" s="13">
        <v>4</v>
      </c>
      <c r="K80" s="13">
        <v>2</v>
      </c>
      <c r="L80" s="13">
        <v>2</v>
      </c>
      <c r="M80" s="13">
        <v>0</v>
      </c>
      <c r="N80" s="20">
        <f t="shared" si="12"/>
        <v>4</v>
      </c>
      <c r="O80" s="21">
        <f t="shared" si="13"/>
        <v>3</v>
      </c>
      <c r="P80" s="21">
        <f t="shared" si="14"/>
        <v>7</v>
      </c>
      <c r="Q80" s="28" t="s">
        <v>37</v>
      </c>
      <c r="R80" s="13"/>
      <c r="S80" s="29"/>
      <c r="T80" s="13" t="s">
        <v>44</v>
      </c>
    </row>
    <row r="81" spans="1:20">
      <c r="A81" s="62" t="s">
        <v>124</v>
      </c>
      <c r="B81" s="63" t="s">
        <v>128</v>
      </c>
      <c r="C81" s="64"/>
      <c r="D81" s="64"/>
      <c r="E81" s="64"/>
      <c r="F81" s="64"/>
      <c r="G81" s="64"/>
      <c r="H81" s="64"/>
      <c r="I81" s="65"/>
      <c r="J81" s="13">
        <v>4</v>
      </c>
      <c r="K81" s="13">
        <v>1</v>
      </c>
      <c r="L81" s="13">
        <v>2</v>
      </c>
      <c r="M81" s="13">
        <v>0</v>
      </c>
      <c r="N81" s="20">
        <f>K81+L81+M81</f>
        <v>3</v>
      </c>
      <c r="O81" s="21">
        <f>P81-N81</f>
        <v>4</v>
      </c>
      <c r="P81" s="21">
        <f>ROUND(PRODUCT(J81,25)/14,0)</f>
        <v>7</v>
      </c>
      <c r="Q81" s="28" t="s">
        <v>37</v>
      </c>
      <c r="R81" s="13"/>
      <c r="S81" s="29"/>
      <c r="T81" s="13" t="s">
        <v>44</v>
      </c>
    </row>
    <row r="82" spans="1:20" ht="25.5">
      <c r="A82" s="56" t="s">
        <v>125</v>
      </c>
      <c r="B82" s="167" t="s">
        <v>250</v>
      </c>
      <c r="C82" s="168"/>
      <c r="D82" s="168"/>
      <c r="E82" s="168"/>
      <c r="F82" s="168"/>
      <c r="G82" s="168"/>
      <c r="H82" s="168"/>
      <c r="I82" s="169"/>
      <c r="J82" s="13">
        <v>3</v>
      </c>
      <c r="K82" s="13">
        <v>0</v>
      </c>
      <c r="L82" s="13">
        <v>0</v>
      </c>
      <c r="M82" s="13">
        <v>2</v>
      </c>
      <c r="N82" s="20">
        <f t="shared" si="12"/>
        <v>2</v>
      </c>
      <c r="O82" s="21">
        <f t="shared" si="13"/>
        <v>3</v>
      </c>
      <c r="P82" s="21">
        <f t="shared" si="14"/>
        <v>5</v>
      </c>
      <c r="Q82" s="28"/>
      <c r="R82" s="13" t="s">
        <v>33</v>
      </c>
      <c r="S82" s="29"/>
      <c r="T82" s="13" t="s">
        <v>45</v>
      </c>
    </row>
    <row r="83" spans="1:20" ht="16.5" customHeight="1">
      <c r="A83" s="46" t="s">
        <v>262</v>
      </c>
      <c r="B83" s="47" t="s">
        <v>129</v>
      </c>
      <c r="C83" s="48"/>
      <c r="D83" s="48"/>
      <c r="E83" s="48"/>
      <c r="F83" s="48"/>
      <c r="G83" s="48"/>
      <c r="H83" s="48"/>
      <c r="I83" s="49"/>
      <c r="J83" s="13">
        <v>3</v>
      </c>
      <c r="K83" s="13">
        <v>2</v>
      </c>
      <c r="L83" s="13">
        <v>1</v>
      </c>
      <c r="M83" s="13">
        <v>0</v>
      </c>
      <c r="N83" s="20">
        <f t="shared" si="12"/>
        <v>3</v>
      </c>
      <c r="O83" s="21">
        <f t="shared" si="13"/>
        <v>2</v>
      </c>
      <c r="P83" s="21">
        <f t="shared" si="14"/>
        <v>5</v>
      </c>
      <c r="Q83" s="28"/>
      <c r="R83" s="13" t="s">
        <v>33</v>
      </c>
      <c r="S83" s="29"/>
      <c r="T83" s="13" t="s">
        <v>42</v>
      </c>
    </row>
    <row r="84" spans="1:20">
      <c r="A84" s="46" t="s">
        <v>242</v>
      </c>
      <c r="B84" s="47" t="s">
        <v>241</v>
      </c>
      <c r="C84" s="48"/>
      <c r="D84" s="48"/>
      <c r="E84" s="48"/>
      <c r="F84" s="48"/>
      <c r="G84" s="48"/>
      <c r="H84" s="48"/>
      <c r="I84" s="49"/>
      <c r="J84" s="13">
        <v>3</v>
      </c>
      <c r="K84" s="219" t="s">
        <v>130</v>
      </c>
      <c r="L84" s="239"/>
      <c r="M84" s="240"/>
      <c r="N84" s="20">
        <v>1</v>
      </c>
      <c r="O84" s="21">
        <f t="shared" si="13"/>
        <v>4</v>
      </c>
      <c r="P84" s="21">
        <f t="shared" si="14"/>
        <v>5</v>
      </c>
      <c r="Q84" s="28"/>
      <c r="R84" s="13" t="s">
        <v>33</v>
      </c>
      <c r="S84" s="29"/>
      <c r="T84" s="13" t="s">
        <v>44</v>
      </c>
    </row>
    <row r="85" spans="1:20">
      <c r="A85" s="24" t="s">
        <v>30</v>
      </c>
      <c r="B85" s="147"/>
      <c r="C85" s="148"/>
      <c r="D85" s="148"/>
      <c r="E85" s="148"/>
      <c r="F85" s="148"/>
      <c r="G85" s="148"/>
      <c r="H85" s="148"/>
      <c r="I85" s="149"/>
      <c r="J85" s="24">
        <f t="shared" ref="J85:P85" si="15">SUM(J77:J84)</f>
        <v>30</v>
      </c>
      <c r="K85" s="24">
        <f t="shared" si="15"/>
        <v>11</v>
      </c>
      <c r="L85" s="24">
        <f t="shared" si="15"/>
        <v>10</v>
      </c>
      <c r="M85" s="24">
        <f>SUM(M77:M84)</f>
        <v>2</v>
      </c>
      <c r="N85" s="24">
        <f t="shared" si="15"/>
        <v>24</v>
      </c>
      <c r="O85" s="24">
        <f t="shared" si="15"/>
        <v>28</v>
      </c>
      <c r="P85" s="24">
        <f t="shared" si="15"/>
        <v>52</v>
      </c>
      <c r="Q85" s="24">
        <f>COUNTIF(Q77:Q84,"E")</f>
        <v>5</v>
      </c>
      <c r="R85" s="24">
        <f>COUNTIF(R77:R84,"C")</f>
        <v>3</v>
      </c>
      <c r="S85" s="24">
        <f>COUNTIF(S77:S84,"VP")</f>
        <v>0</v>
      </c>
      <c r="T85" s="25"/>
    </row>
    <row r="86" spans="1:20" ht="18" customHeight="1"/>
    <row r="87" spans="1:20" ht="18" customHeight="1">
      <c r="A87" s="158" t="s">
        <v>52</v>
      </c>
      <c r="B87" s="159"/>
      <c r="C87" s="159"/>
      <c r="D87" s="159"/>
      <c r="E87" s="159"/>
      <c r="F87" s="159"/>
      <c r="G87" s="159"/>
      <c r="H87" s="159"/>
      <c r="I87" s="159"/>
      <c r="J87" s="159"/>
      <c r="K87" s="159"/>
      <c r="L87" s="159"/>
      <c r="M87" s="159"/>
      <c r="N87" s="159"/>
      <c r="O87" s="159"/>
      <c r="P87" s="159"/>
      <c r="Q87" s="159"/>
      <c r="R87" s="159"/>
      <c r="S87" s="159"/>
      <c r="T87" s="160"/>
    </row>
    <row r="88" spans="1:20" ht="25.5" customHeight="1">
      <c r="A88" s="179" t="s">
        <v>32</v>
      </c>
      <c r="B88" s="173" t="s">
        <v>31</v>
      </c>
      <c r="C88" s="174"/>
      <c r="D88" s="174"/>
      <c r="E88" s="174"/>
      <c r="F88" s="174"/>
      <c r="G88" s="174"/>
      <c r="H88" s="174"/>
      <c r="I88" s="175"/>
      <c r="J88" s="194" t="s">
        <v>46</v>
      </c>
      <c r="K88" s="197" t="s">
        <v>29</v>
      </c>
      <c r="L88" s="198"/>
      <c r="M88" s="199"/>
      <c r="N88" s="197" t="s">
        <v>47</v>
      </c>
      <c r="O88" s="198"/>
      <c r="P88" s="199"/>
      <c r="Q88" s="197" t="s">
        <v>28</v>
      </c>
      <c r="R88" s="198"/>
      <c r="S88" s="199"/>
      <c r="T88" s="194" t="s">
        <v>27</v>
      </c>
    </row>
    <row r="89" spans="1:20">
      <c r="A89" s="244"/>
      <c r="B89" s="241"/>
      <c r="C89" s="242"/>
      <c r="D89" s="242"/>
      <c r="E89" s="242"/>
      <c r="F89" s="242"/>
      <c r="G89" s="242"/>
      <c r="H89" s="242"/>
      <c r="I89" s="243"/>
      <c r="J89" s="196"/>
      <c r="K89" s="60" t="s">
        <v>33</v>
      </c>
      <c r="L89" s="60" t="s">
        <v>34</v>
      </c>
      <c r="M89" s="60" t="s">
        <v>35</v>
      </c>
      <c r="N89" s="4" t="s">
        <v>39</v>
      </c>
      <c r="O89" s="4" t="s">
        <v>10</v>
      </c>
      <c r="P89" s="4" t="s">
        <v>36</v>
      </c>
      <c r="Q89" s="4" t="s">
        <v>37</v>
      </c>
      <c r="R89" s="4" t="s">
        <v>33</v>
      </c>
      <c r="S89" s="4" t="s">
        <v>38</v>
      </c>
      <c r="T89" s="195"/>
    </row>
    <row r="90" spans="1:20">
      <c r="A90" s="69" t="s">
        <v>177</v>
      </c>
      <c r="B90" s="113" t="s">
        <v>181</v>
      </c>
      <c r="C90" s="114"/>
      <c r="D90" s="114"/>
      <c r="E90" s="114"/>
      <c r="F90" s="114"/>
      <c r="G90" s="114"/>
      <c r="H90" s="114"/>
      <c r="I90" s="115"/>
      <c r="J90" s="70">
        <v>5</v>
      </c>
      <c r="K90" s="70">
        <v>2</v>
      </c>
      <c r="L90" s="70">
        <v>2</v>
      </c>
      <c r="M90" s="70">
        <v>0</v>
      </c>
      <c r="N90" s="61">
        <f>K90+L90+M90</f>
        <v>4</v>
      </c>
      <c r="O90" s="21">
        <f>P90-N90</f>
        <v>5</v>
      </c>
      <c r="P90" s="21">
        <f>ROUND(PRODUCT(J90,25)/14,0)</f>
        <v>9</v>
      </c>
      <c r="Q90" s="28" t="s">
        <v>37</v>
      </c>
      <c r="R90" s="13"/>
      <c r="S90" s="29"/>
      <c r="T90" s="13" t="s">
        <v>44</v>
      </c>
    </row>
    <row r="91" spans="1:20">
      <c r="A91" s="69" t="s">
        <v>175</v>
      </c>
      <c r="B91" s="113" t="s">
        <v>210</v>
      </c>
      <c r="C91" s="114"/>
      <c r="D91" s="114"/>
      <c r="E91" s="114"/>
      <c r="F91" s="114"/>
      <c r="G91" s="114"/>
      <c r="H91" s="114"/>
      <c r="I91" s="115"/>
      <c r="J91" s="70">
        <v>5</v>
      </c>
      <c r="K91" s="70">
        <v>2</v>
      </c>
      <c r="L91" s="70">
        <v>2</v>
      </c>
      <c r="M91" s="70">
        <v>0</v>
      </c>
      <c r="N91" s="61">
        <f t="shared" ref="N91:N94" si="16">K91+L91+M91</f>
        <v>4</v>
      </c>
      <c r="O91" s="21">
        <f t="shared" ref="O91:O94" si="17">P91-N91</f>
        <v>5</v>
      </c>
      <c r="P91" s="21">
        <f t="shared" ref="P91:P94" si="18">ROUND(PRODUCT(J91,25)/14,0)</f>
        <v>9</v>
      </c>
      <c r="Q91" s="28" t="s">
        <v>37</v>
      </c>
      <c r="R91" s="13"/>
      <c r="S91" s="29"/>
      <c r="T91" s="13" t="s">
        <v>44</v>
      </c>
    </row>
    <row r="92" spans="1:20">
      <c r="A92" s="69" t="s">
        <v>173</v>
      </c>
      <c r="B92" s="113" t="s">
        <v>178</v>
      </c>
      <c r="C92" s="114"/>
      <c r="D92" s="114"/>
      <c r="E92" s="114"/>
      <c r="F92" s="114"/>
      <c r="G92" s="114"/>
      <c r="H92" s="114"/>
      <c r="I92" s="115"/>
      <c r="J92" s="70">
        <v>5</v>
      </c>
      <c r="K92" s="70">
        <v>2</v>
      </c>
      <c r="L92" s="70">
        <v>1</v>
      </c>
      <c r="M92" s="70">
        <v>0</v>
      </c>
      <c r="N92" s="61">
        <f t="shared" si="16"/>
        <v>3</v>
      </c>
      <c r="O92" s="21">
        <f t="shared" si="17"/>
        <v>6</v>
      </c>
      <c r="P92" s="21">
        <f t="shared" si="18"/>
        <v>9</v>
      </c>
      <c r="Q92" s="28" t="s">
        <v>37</v>
      </c>
      <c r="R92" s="13"/>
      <c r="S92" s="29"/>
      <c r="T92" s="13" t="s">
        <v>44</v>
      </c>
    </row>
    <row r="93" spans="1:20">
      <c r="A93" s="69" t="s">
        <v>176</v>
      </c>
      <c r="B93" s="123" t="s">
        <v>180</v>
      </c>
      <c r="C93" s="124"/>
      <c r="D93" s="124"/>
      <c r="E93" s="124"/>
      <c r="F93" s="124"/>
      <c r="G93" s="124"/>
      <c r="H93" s="124"/>
      <c r="I93" s="125"/>
      <c r="J93" s="70">
        <v>4</v>
      </c>
      <c r="K93" s="70">
        <v>1</v>
      </c>
      <c r="L93" s="70">
        <v>2</v>
      </c>
      <c r="M93" s="70">
        <v>0</v>
      </c>
      <c r="N93" s="61">
        <f t="shared" si="16"/>
        <v>3</v>
      </c>
      <c r="O93" s="21">
        <f t="shared" si="17"/>
        <v>4</v>
      </c>
      <c r="P93" s="21">
        <f t="shared" si="18"/>
        <v>7</v>
      </c>
      <c r="Q93" s="28" t="s">
        <v>37</v>
      </c>
      <c r="R93" s="13"/>
      <c r="S93" s="29"/>
      <c r="T93" s="13" t="s">
        <v>42</v>
      </c>
    </row>
    <row r="94" spans="1:20">
      <c r="A94" s="69" t="s">
        <v>209</v>
      </c>
      <c r="B94" s="113" t="s">
        <v>211</v>
      </c>
      <c r="C94" s="114"/>
      <c r="D94" s="114"/>
      <c r="E94" s="114"/>
      <c r="F94" s="114"/>
      <c r="G94" s="114"/>
      <c r="H94" s="114"/>
      <c r="I94" s="115"/>
      <c r="J94" s="70">
        <v>4</v>
      </c>
      <c r="K94" s="70">
        <v>2</v>
      </c>
      <c r="L94" s="70">
        <v>2</v>
      </c>
      <c r="M94" s="70">
        <v>0</v>
      </c>
      <c r="N94" s="61">
        <f t="shared" si="16"/>
        <v>4</v>
      </c>
      <c r="O94" s="21">
        <f t="shared" si="17"/>
        <v>3</v>
      </c>
      <c r="P94" s="21">
        <f t="shared" si="18"/>
        <v>7</v>
      </c>
      <c r="Q94" s="28" t="s">
        <v>37</v>
      </c>
      <c r="R94" s="13"/>
      <c r="S94" s="29"/>
      <c r="T94" s="13" t="s">
        <v>44</v>
      </c>
    </row>
    <row r="95" spans="1:20">
      <c r="A95" s="46" t="s">
        <v>263</v>
      </c>
      <c r="B95" s="113" t="s">
        <v>134</v>
      </c>
      <c r="C95" s="114"/>
      <c r="D95" s="114"/>
      <c r="E95" s="114"/>
      <c r="F95" s="114"/>
      <c r="G95" s="114"/>
      <c r="H95" s="114"/>
      <c r="I95" s="115"/>
      <c r="J95" s="13">
        <v>3</v>
      </c>
      <c r="K95" s="13">
        <v>2</v>
      </c>
      <c r="L95" s="13">
        <v>1</v>
      </c>
      <c r="M95" s="13">
        <v>0</v>
      </c>
      <c r="N95" s="20">
        <f>K95+L95+M95</f>
        <v>3</v>
      </c>
      <c r="O95" s="21">
        <f>P95-N95</f>
        <v>2</v>
      </c>
      <c r="P95" s="21">
        <f>ROUND(PRODUCT(J95,25)/14,0)</f>
        <v>5</v>
      </c>
      <c r="Q95" s="28"/>
      <c r="R95" s="13" t="s">
        <v>33</v>
      </c>
      <c r="S95" s="29"/>
      <c r="T95" s="13" t="s">
        <v>42</v>
      </c>
    </row>
    <row r="96" spans="1:20">
      <c r="A96" s="46" t="s">
        <v>275</v>
      </c>
      <c r="B96" s="113" t="s">
        <v>136</v>
      </c>
      <c r="C96" s="114"/>
      <c r="D96" s="114"/>
      <c r="E96" s="114"/>
      <c r="F96" s="114"/>
      <c r="G96" s="114"/>
      <c r="H96" s="114"/>
      <c r="I96" s="115"/>
      <c r="J96" s="13">
        <v>4</v>
      </c>
      <c r="K96" s="13">
        <v>1</v>
      </c>
      <c r="L96" s="13">
        <v>1</v>
      </c>
      <c r="M96" s="13">
        <v>0</v>
      </c>
      <c r="N96" s="20">
        <f t="shared" ref="N96" si="19">K96+L96+M96</f>
        <v>2</v>
      </c>
      <c r="O96" s="21">
        <f t="shared" ref="O96" si="20">P96-N96</f>
        <v>5</v>
      </c>
      <c r="P96" s="21">
        <f t="shared" ref="P96" si="21">ROUND(PRODUCT(J96,25)/14,0)</f>
        <v>7</v>
      </c>
      <c r="Q96" s="28"/>
      <c r="R96" s="13" t="s">
        <v>33</v>
      </c>
      <c r="S96" s="29"/>
      <c r="T96" s="13" t="s">
        <v>44</v>
      </c>
    </row>
    <row r="97" spans="1:20">
      <c r="A97" s="24" t="s">
        <v>30</v>
      </c>
      <c r="B97" s="147"/>
      <c r="C97" s="148"/>
      <c r="D97" s="148"/>
      <c r="E97" s="148"/>
      <c r="F97" s="148"/>
      <c r="G97" s="148"/>
      <c r="H97" s="148"/>
      <c r="I97" s="149"/>
      <c r="J97" s="24">
        <f t="shared" ref="J97:P97" si="22">SUM(J90:J96)</f>
        <v>30</v>
      </c>
      <c r="K97" s="24">
        <f t="shared" si="22"/>
        <v>12</v>
      </c>
      <c r="L97" s="24">
        <f t="shared" si="22"/>
        <v>11</v>
      </c>
      <c r="M97" s="24">
        <f t="shared" si="22"/>
        <v>0</v>
      </c>
      <c r="N97" s="24">
        <f t="shared" si="22"/>
        <v>23</v>
      </c>
      <c r="O97" s="24">
        <f t="shared" si="22"/>
        <v>30</v>
      </c>
      <c r="P97" s="24">
        <f t="shared" si="22"/>
        <v>53</v>
      </c>
      <c r="Q97" s="24">
        <f>COUNTIF(Q90:Q96,"E")</f>
        <v>5</v>
      </c>
      <c r="R97" s="24">
        <f>COUNTIF(R90:R96,"C")</f>
        <v>2</v>
      </c>
      <c r="S97" s="24">
        <f>COUNTIF(S90:S96,"VP")</f>
        <v>0</v>
      </c>
      <c r="T97" s="25"/>
    </row>
    <row r="98" spans="1:20" ht="15" customHeight="1"/>
    <row r="99" spans="1:20" ht="19.5" customHeight="1">
      <c r="A99" s="158" t="s">
        <v>53</v>
      </c>
      <c r="B99" s="159"/>
      <c r="C99" s="159"/>
      <c r="D99" s="159"/>
      <c r="E99" s="159"/>
      <c r="F99" s="159"/>
      <c r="G99" s="159"/>
      <c r="H99" s="159"/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60"/>
    </row>
    <row r="100" spans="1:20" ht="25.5" customHeight="1">
      <c r="A100" s="179" t="s">
        <v>32</v>
      </c>
      <c r="B100" s="173" t="s">
        <v>31</v>
      </c>
      <c r="C100" s="174"/>
      <c r="D100" s="174"/>
      <c r="E100" s="174"/>
      <c r="F100" s="174"/>
      <c r="G100" s="174"/>
      <c r="H100" s="174"/>
      <c r="I100" s="175"/>
      <c r="J100" s="194" t="s">
        <v>46</v>
      </c>
      <c r="K100" s="197" t="s">
        <v>29</v>
      </c>
      <c r="L100" s="198"/>
      <c r="M100" s="199"/>
      <c r="N100" s="197" t="s">
        <v>47</v>
      </c>
      <c r="O100" s="198"/>
      <c r="P100" s="199"/>
      <c r="Q100" s="197" t="s">
        <v>28</v>
      </c>
      <c r="R100" s="198"/>
      <c r="S100" s="199"/>
      <c r="T100" s="194" t="s">
        <v>27</v>
      </c>
    </row>
    <row r="101" spans="1:20">
      <c r="A101" s="244"/>
      <c r="B101" s="241"/>
      <c r="C101" s="242"/>
      <c r="D101" s="242"/>
      <c r="E101" s="242"/>
      <c r="F101" s="242"/>
      <c r="G101" s="242"/>
      <c r="H101" s="242"/>
      <c r="I101" s="243"/>
      <c r="J101" s="196"/>
      <c r="K101" s="60" t="s">
        <v>33</v>
      </c>
      <c r="L101" s="60" t="s">
        <v>34</v>
      </c>
      <c r="M101" s="4" t="s">
        <v>35</v>
      </c>
      <c r="N101" s="4" t="s">
        <v>39</v>
      </c>
      <c r="O101" s="4" t="s">
        <v>10</v>
      </c>
      <c r="P101" s="4" t="s">
        <v>36</v>
      </c>
      <c r="Q101" s="4" t="s">
        <v>37</v>
      </c>
      <c r="R101" s="4" t="s">
        <v>33</v>
      </c>
      <c r="S101" s="4" t="s">
        <v>38</v>
      </c>
      <c r="T101" s="195"/>
    </row>
    <row r="102" spans="1:20">
      <c r="A102" s="66" t="s">
        <v>166</v>
      </c>
      <c r="B102" s="109" t="s">
        <v>171</v>
      </c>
      <c r="C102" s="109"/>
      <c r="D102" s="109"/>
      <c r="E102" s="109"/>
      <c r="F102" s="109"/>
      <c r="G102" s="109"/>
      <c r="H102" s="109"/>
      <c r="I102" s="109"/>
      <c r="J102" s="72">
        <v>5</v>
      </c>
      <c r="K102" s="72">
        <v>2</v>
      </c>
      <c r="L102" s="72">
        <v>2</v>
      </c>
      <c r="M102" s="71">
        <v>0</v>
      </c>
      <c r="N102" s="20">
        <f>K102+L102+M102</f>
        <v>4</v>
      </c>
      <c r="O102" s="21">
        <f>P102-N102</f>
        <v>6</v>
      </c>
      <c r="P102" s="21">
        <f>ROUND(PRODUCT(J102,25)/12,0)</f>
        <v>10</v>
      </c>
      <c r="Q102" s="28" t="s">
        <v>37</v>
      </c>
      <c r="R102" s="13"/>
      <c r="S102" s="29"/>
      <c r="T102" s="13" t="s">
        <v>44</v>
      </c>
    </row>
    <row r="103" spans="1:20">
      <c r="A103" s="66" t="s">
        <v>277</v>
      </c>
      <c r="B103" s="109" t="s">
        <v>215</v>
      </c>
      <c r="C103" s="109"/>
      <c r="D103" s="109"/>
      <c r="E103" s="109"/>
      <c r="F103" s="109"/>
      <c r="G103" s="109"/>
      <c r="H103" s="109"/>
      <c r="I103" s="109"/>
      <c r="J103" s="72">
        <v>4</v>
      </c>
      <c r="K103" s="72">
        <v>2</v>
      </c>
      <c r="L103" s="72">
        <v>1</v>
      </c>
      <c r="M103" s="71">
        <v>0</v>
      </c>
      <c r="N103" s="20">
        <f t="shared" ref="N103:N108" si="23">K103+L103+M103</f>
        <v>3</v>
      </c>
      <c r="O103" s="21">
        <f t="shared" ref="O103:O109" si="24">P103-N103</f>
        <v>5</v>
      </c>
      <c r="P103" s="21">
        <f t="shared" ref="P103:P109" si="25">ROUND(PRODUCT(J103,25)/12,0)</f>
        <v>8</v>
      </c>
      <c r="Q103" s="28" t="s">
        <v>37</v>
      </c>
      <c r="R103" s="13"/>
      <c r="S103" s="29"/>
      <c r="T103" s="13" t="s">
        <v>44</v>
      </c>
    </row>
    <row r="104" spans="1:20">
      <c r="A104" s="66" t="s">
        <v>191</v>
      </c>
      <c r="B104" s="109" t="s">
        <v>186</v>
      </c>
      <c r="C104" s="109"/>
      <c r="D104" s="109"/>
      <c r="E104" s="109"/>
      <c r="F104" s="109"/>
      <c r="G104" s="109"/>
      <c r="H104" s="109"/>
      <c r="I104" s="109"/>
      <c r="J104" s="72">
        <v>4</v>
      </c>
      <c r="K104" s="72">
        <v>1</v>
      </c>
      <c r="L104" s="72">
        <v>2</v>
      </c>
      <c r="M104" s="71">
        <v>0</v>
      </c>
      <c r="N104" s="20">
        <f>K104+L104+M104</f>
        <v>3</v>
      </c>
      <c r="O104" s="21">
        <f>P104-N104</f>
        <v>5</v>
      </c>
      <c r="P104" s="21">
        <f>ROUND(PRODUCT(J104,25)/12,0)</f>
        <v>8</v>
      </c>
      <c r="Q104" s="28" t="s">
        <v>37</v>
      </c>
      <c r="R104" s="13"/>
      <c r="S104" s="29"/>
      <c r="T104" s="13" t="s">
        <v>44</v>
      </c>
    </row>
    <row r="105" spans="1:20">
      <c r="A105" s="66" t="s">
        <v>213</v>
      </c>
      <c r="B105" s="109" t="s">
        <v>216</v>
      </c>
      <c r="C105" s="109"/>
      <c r="D105" s="109"/>
      <c r="E105" s="109"/>
      <c r="F105" s="109"/>
      <c r="G105" s="109"/>
      <c r="H105" s="109"/>
      <c r="I105" s="109"/>
      <c r="J105" s="72">
        <v>4</v>
      </c>
      <c r="K105" s="72">
        <v>2</v>
      </c>
      <c r="L105" s="72">
        <v>1</v>
      </c>
      <c r="M105" s="71">
        <v>0</v>
      </c>
      <c r="N105" s="20">
        <f t="shared" si="23"/>
        <v>3</v>
      </c>
      <c r="O105" s="21">
        <f t="shared" si="24"/>
        <v>5</v>
      </c>
      <c r="P105" s="21">
        <f t="shared" si="25"/>
        <v>8</v>
      </c>
      <c r="Q105" s="28" t="s">
        <v>37</v>
      </c>
      <c r="R105" s="13"/>
      <c r="S105" s="29"/>
      <c r="T105" s="13" t="s">
        <v>44</v>
      </c>
    </row>
    <row r="106" spans="1:20">
      <c r="A106" s="66" t="s">
        <v>214</v>
      </c>
      <c r="B106" s="109" t="s">
        <v>217</v>
      </c>
      <c r="C106" s="109"/>
      <c r="D106" s="109"/>
      <c r="E106" s="109"/>
      <c r="F106" s="109"/>
      <c r="G106" s="109"/>
      <c r="H106" s="109"/>
      <c r="I106" s="109"/>
      <c r="J106" s="72">
        <v>4</v>
      </c>
      <c r="K106" s="72">
        <v>1</v>
      </c>
      <c r="L106" s="72">
        <v>2</v>
      </c>
      <c r="M106" s="71">
        <v>0</v>
      </c>
      <c r="N106" s="20">
        <f t="shared" si="23"/>
        <v>3</v>
      </c>
      <c r="O106" s="21">
        <f t="shared" si="24"/>
        <v>5</v>
      </c>
      <c r="P106" s="21">
        <f t="shared" si="25"/>
        <v>8</v>
      </c>
      <c r="Q106" s="28" t="s">
        <v>37</v>
      </c>
      <c r="R106" s="13"/>
      <c r="S106" s="29"/>
      <c r="T106" s="13" t="s">
        <v>42</v>
      </c>
    </row>
    <row r="107" spans="1:20">
      <c r="A107" s="46" t="s">
        <v>276</v>
      </c>
      <c r="B107" s="113" t="s">
        <v>271</v>
      </c>
      <c r="C107" s="114"/>
      <c r="D107" s="114"/>
      <c r="E107" s="114"/>
      <c r="F107" s="114"/>
      <c r="G107" s="114"/>
      <c r="H107" s="114"/>
      <c r="I107" s="115"/>
      <c r="J107" s="13">
        <v>3</v>
      </c>
      <c r="K107" s="13">
        <v>1</v>
      </c>
      <c r="L107" s="13">
        <v>1</v>
      </c>
      <c r="M107" s="13">
        <v>0</v>
      </c>
      <c r="N107" s="20">
        <f t="shared" si="23"/>
        <v>2</v>
      </c>
      <c r="O107" s="21">
        <f t="shared" si="24"/>
        <v>4</v>
      </c>
      <c r="P107" s="21">
        <f t="shared" si="25"/>
        <v>6</v>
      </c>
      <c r="Q107" s="28"/>
      <c r="R107" s="13" t="s">
        <v>33</v>
      </c>
      <c r="S107" s="29"/>
      <c r="T107" s="13" t="s">
        <v>44</v>
      </c>
    </row>
    <row r="108" spans="1:20">
      <c r="A108" s="46" t="s">
        <v>264</v>
      </c>
      <c r="B108" s="113" t="s">
        <v>272</v>
      </c>
      <c r="C108" s="114"/>
      <c r="D108" s="114"/>
      <c r="E108" s="114"/>
      <c r="F108" s="114"/>
      <c r="G108" s="114"/>
      <c r="H108" s="114"/>
      <c r="I108" s="115"/>
      <c r="J108" s="13">
        <v>3</v>
      </c>
      <c r="K108" s="13">
        <v>2</v>
      </c>
      <c r="L108" s="13">
        <v>1</v>
      </c>
      <c r="M108" s="13">
        <v>0</v>
      </c>
      <c r="N108" s="20">
        <f t="shared" si="23"/>
        <v>3</v>
      </c>
      <c r="O108" s="21">
        <f t="shared" si="24"/>
        <v>3</v>
      </c>
      <c r="P108" s="21">
        <f t="shared" si="25"/>
        <v>6</v>
      </c>
      <c r="Q108" s="28"/>
      <c r="R108" s="13" t="s">
        <v>33</v>
      </c>
      <c r="S108" s="29"/>
      <c r="T108" s="13" t="s">
        <v>42</v>
      </c>
    </row>
    <row r="109" spans="1:20" ht="12.75" customHeight="1">
      <c r="A109" s="46" t="s">
        <v>135</v>
      </c>
      <c r="B109" s="113" t="s">
        <v>137</v>
      </c>
      <c r="C109" s="114"/>
      <c r="D109" s="114"/>
      <c r="E109" s="114"/>
      <c r="F109" s="114"/>
      <c r="G109" s="114"/>
      <c r="H109" s="114"/>
      <c r="I109" s="115"/>
      <c r="J109" s="13">
        <v>3</v>
      </c>
      <c r="K109" s="238" t="s">
        <v>138</v>
      </c>
      <c r="L109" s="239"/>
      <c r="M109" s="240"/>
      <c r="N109" s="20">
        <v>1</v>
      </c>
      <c r="O109" s="21">
        <f t="shared" si="24"/>
        <v>5</v>
      </c>
      <c r="P109" s="21">
        <f t="shared" si="25"/>
        <v>6</v>
      </c>
      <c r="Q109" s="28"/>
      <c r="R109" s="13"/>
      <c r="S109" s="29" t="s">
        <v>38</v>
      </c>
      <c r="T109" s="13" t="s">
        <v>44</v>
      </c>
    </row>
    <row r="110" spans="1:20">
      <c r="A110" s="24" t="s">
        <v>30</v>
      </c>
      <c r="B110" s="147"/>
      <c r="C110" s="148"/>
      <c r="D110" s="148"/>
      <c r="E110" s="148"/>
      <c r="F110" s="148"/>
      <c r="G110" s="148"/>
      <c r="H110" s="148"/>
      <c r="I110" s="149"/>
      <c r="J110" s="24">
        <f>SUM(J102:J109)</f>
        <v>30</v>
      </c>
      <c r="K110" s="24">
        <f t="shared" ref="K110:P110" si="26">SUM(K102:K109)</f>
        <v>11</v>
      </c>
      <c r="L110" s="24">
        <f t="shared" si="26"/>
        <v>10</v>
      </c>
      <c r="M110" s="24">
        <f t="shared" si="26"/>
        <v>0</v>
      </c>
      <c r="N110" s="24">
        <f t="shared" si="26"/>
        <v>22</v>
      </c>
      <c r="O110" s="24">
        <f t="shared" si="26"/>
        <v>38</v>
      </c>
      <c r="P110" s="24">
        <f t="shared" si="26"/>
        <v>60</v>
      </c>
      <c r="Q110" s="24">
        <f>COUNTIF(Q102:Q109,"E")</f>
        <v>5</v>
      </c>
      <c r="R110" s="24">
        <f>COUNTIF(R102:R109,"C")</f>
        <v>2</v>
      </c>
      <c r="S110" s="24">
        <f>COUNTIF(S102:S109,"VP")</f>
        <v>1</v>
      </c>
      <c r="T110" s="25"/>
    </row>
    <row r="112" spans="1:20" ht="19.5" customHeight="1">
      <c r="A112" s="129" t="s">
        <v>202</v>
      </c>
      <c r="B112" s="129"/>
      <c r="C112" s="129"/>
      <c r="D112" s="129"/>
      <c r="E112" s="129"/>
      <c r="F112" s="129"/>
      <c r="G112" s="129"/>
      <c r="H112" s="129"/>
      <c r="I112" s="129"/>
      <c r="J112" s="129"/>
      <c r="K112" s="129"/>
      <c r="L112" s="129"/>
      <c r="M112" s="129"/>
      <c r="N112" s="129"/>
      <c r="O112" s="129"/>
      <c r="P112" s="129"/>
      <c r="Q112" s="129"/>
      <c r="R112" s="129"/>
      <c r="S112" s="129"/>
      <c r="T112" s="129"/>
    </row>
    <row r="113" spans="1:20" ht="27.75" customHeight="1">
      <c r="A113" s="179" t="s">
        <v>32</v>
      </c>
      <c r="B113" s="173" t="s">
        <v>31</v>
      </c>
      <c r="C113" s="174"/>
      <c r="D113" s="174"/>
      <c r="E113" s="174"/>
      <c r="F113" s="174"/>
      <c r="G113" s="174"/>
      <c r="H113" s="174"/>
      <c r="I113" s="175"/>
      <c r="J113" s="194" t="s">
        <v>46</v>
      </c>
      <c r="K113" s="137" t="s">
        <v>29</v>
      </c>
      <c r="L113" s="137"/>
      <c r="M113" s="137"/>
      <c r="N113" s="137" t="s">
        <v>47</v>
      </c>
      <c r="O113" s="138"/>
      <c r="P113" s="138"/>
      <c r="Q113" s="137" t="s">
        <v>28</v>
      </c>
      <c r="R113" s="137"/>
      <c r="S113" s="137"/>
      <c r="T113" s="137" t="s">
        <v>27</v>
      </c>
    </row>
    <row r="114" spans="1:20" ht="12.75" customHeight="1">
      <c r="A114" s="180"/>
      <c r="B114" s="176"/>
      <c r="C114" s="177"/>
      <c r="D114" s="177"/>
      <c r="E114" s="177"/>
      <c r="F114" s="177"/>
      <c r="G114" s="177"/>
      <c r="H114" s="177"/>
      <c r="I114" s="178"/>
      <c r="J114" s="195"/>
      <c r="K114" s="4" t="s">
        <v>33</v>
      </c>
      <c r="L114" s="4" t="s">
        <v>34</v>
      </c>
      <c r="M114" s="4" t="s">
        <v>35</v>
      </c>
      <c r="N114" s="4" t="s">
        <v>39</v>
      </c>
      <c r="O114" s="4" t="s">
        <v>10</v>
      </c>
      <c r="P114" s="4" t="s">
        <v>36</v>
      </c>
      <c r="Q114" s="4" t="s">
        <v>37</v>
      </c>
      <c r="R114" s="4" t="s">
        <v>33</v>
      </c>
      <c r="S114" s="4" t="s">
        <v>38</v>
      </c>
      <c r="T114" s="137"/>
    </row>
    <row r="115" spans="1:20">
      <c r="A115" s="200" t="s">
        <v>265</v>
      </c>
      <c r="B115" s="201"/>
      <c r="C115" s="201"/>
      <c r="D115" s="201"/>
      <c r="E115" s="201"/>
      <c r="F115" s="201"/>
      <c r="G115" s="201"/>
      <c r="H115" s="201"/>
      <c r="I115" s="201"/>
      <c r="J115" s="201"/>
      <c r="K115" s="201"/>
      <c r="L115" s="201"/>
      <c r="M115" s="201"/>
      <c r="N115" s="201"/>
      <c r="O115" s="201"/>
      <c r="P115" s="201"/>
      <c r="Q115" s="201"/>
      <c r="R115" s="201"/>
      <c r="S115" s="201"/>
      <c r="T115" s="202"/>
    </row>
    <row r="116" spans="1:20">
      <c r="A116" s="38" t="s">
        <v>139</v>
      </c>
      <c r="B116" s="50" t="s">
        <v>145</v>
      </c>
      <c r="C116" s="51"/>
      <c r="D116" s="51"/>
      <c r="E116" s="51"/>
      <c r="F116" s="51"/>
      <c r="G116" s="51"/>
      <c r="H116" s="51"/>
      <c r="I116" s="52"/>
      <c r="J116" s="33">
        <v>3</v>
      </c>
      <c r="K116" s="33">
        <v>2</v>
      </c>
      <c r="L116" s="33">
        <v>1</v>
      </c>
      <c r="M116" s="33">
        <v>0</v>
      </c>
      <c r="N116" s="21">
        <f t="shared" ref="N116:N121" si="27">K116+L116+M116</f>
        <v>3</v>
      </c>
      <c r="O116" s="21">
        <f t="shared" ref="O116:O121" si="28">P116-N116</f>
        <v>2</v>
      </c>
      <c r="P116" s="21">
        <f t="shared" ref="P116:P121" si="29">ROUND(PRODUCT(J116,25)/14,0)</f>
        <v>5</v>
      </c>
      <c r="Q116" s="33"/>
      <c r="R116" s="33" t="s">
        <v>33</v>
      </c>
      <c r="S116" s="34"/>
      <c r="T116" s="13" t="s">
        <v>42</v>
      </c>
    </row>
    <row r="117" spans="1:20">
      <c r="A117" s="38" t="s">
        <v>140</v>
      </c>
      <c r="B117" s="42" t="s">
        <v>146</v>
      </c>
      <c r="C117" s="43"/>
      <c r="D117" s="43"/>
      <c r="E117" s="43"/>
      <c r="F117" s="43"/>
      <c r="G117" s="43"/>
      <c r="H117" s="43"/>
      <c r="I117" s="44"/>
      <c r="J117" s="33">
        <v>3</v>
      </c>
      <c r="K117" s="33">
        <v>2</v>
      </c>
      <c r="L117" s="33">
        <v>1</v>
      </c>
      <c r="M117" s="33">
        <v>0</v>
      </c>
      <c r="N117" s="21">
        <f t="shared" si="27"/>
        <v>3</v>
      </c>
      <c r="O117" s="21">
        <f t="shared" si="28"/>
        <v>2</v>
      </c>
      <c r="P117" s="21">
        <f t="shared" si="29"/>
        <v>5</v>
      </c>
      <c r="Q117" s="33"/>
      <c r="R117" s="33" t="s">
        <v>33</v>
      </c>
      <c r="S117" s="34"/>
      <c r="T117" s="13" t="s">
        <v>42</v>
      </c>
    </row>
    <row r="118" spans="1:20">
      <c r="A118" s="38" t="s">
        <v>141</v>
      </c>
      <c r="B118" s="42" t="s">
        <v>147</v>
      </c>
      <c r="C118" s="43"/>
      <c r="D118" s="43"/>
      <c r="E118" s="43"/>
      <c r="F118" s="43"/>
      <c r="G118" s="43"/>
      <c r="H118" s="43"/>
      <c r="I118" s="44"/>
      <c r="J118" s="33">
        <v>3</v>
      </c>
      <c r="K118" s="33">
        <v>2</v>
      </c>
      <c r="L118" s="33">
        <v>1</v>
      </c>
      <c r="M118" s="33">
        <v>0</v>
      </c>
      <c r="N118" s="21">
        <f t="shared" si="27"/>
        <v>3</v>
      </c>
      <c r="O118" s="21">
        <f t="shared" si="28"/>
        <v>2</v>
      </c>
      <c r="P118" s="21">
        <f t="shared" si="29"/>
        <v>5</v>
      </c>
      <c r="Q118" s="33"/>
      <c r="R118" s="33" t="s">
        <v>33</v>
      </c>
      <c r="S118" s="34"/>
      <c r="T118" s="13" t="s">
        <v>42</v>
      </c>
    </row>
    <row r="119" spans="1:20">
      <c r="A119" s="38" t="s">
        <v>142</v>
      </c>
      <c r="B119" s="42" t="s">
        <v>148</v>
      </c>
      <c r="C119" s="43"/>
      <c r="D119" s="43"/>
      <c r="E119" s="43"/>
      <c r="F119" s="43"/>
      <c r="G119" s="43"/>
      <c r="H119" s="43"/>
      <c r="I119" s="44"/>
      <c r="J119" s="33">
        <v>3</v>
      </c>
      <c r="K119" s="33">
        <v>2</v>
      </c>
      <c r="L119" s="33">
        <v>1</v>
      </c>
      <c r="M119" s="33">
        <v>0</v>
      </c>
      <c r="N119" s="21">
        <f t="shared" si="27"/>
        <v>3</v>
      </c>
      <c r="O119" s="21">
        <f t="shared" si="28"/>
        <v>2</v>
      </c>
      <c r="P119" s="21">
        <f t="shared" si="29"/>
        <v>5</v>
      </c>
      <c r="Q119" s="33"/>
      <c r="R119" s="33" t="s">
        <v>33</v>
      </c>
      <c r="S119" s="34"/>
      <c r="T119" s="13" t="s">
        <v>42</v>
      </c>
    </row>
    <row r="120" spans="1:20">
      <c r="A120" s="38" t="s">
        <v>143</v>
      </c>
      <c r="B120" s="50" t="s">
        <v>149</v>
      </c>
      <c r="C120" s="51"/>
      <c r="D120" s="51"/>
      <c r="E120" s="51"/>
      <c r="F120" s="51"/>
      <c r="G120" s="51"/>
      <c r="H120" s="51"/>
      <c r="I120" s="52"/>
      <c r="J120" s="33">
        <v>3</v>
      </c>
      <c r="K120" s="33">
        <v>2</v>
      </c>
      <c r="L120" s="33">
        <v>1</v>
      </c>
      <c r="M120" s="33">
        <v>0</v>
      </c>
      <c r="N120" s="21">
        <f t="shared" si="27"/>
        <v>3</v>
      </c>
      <c r="O120" s="21">
        <f t="shared" si="28"/>
        <v>2</v>
      </c>
      <c r="P120" s="21">
        <f t="shared" si="29"/>
        <v>5</v>
      </c>
      <c r="Q120" s="33"/>
      <c r="R120" s="33" t="s">
        <v>33</v>
      </c>
      <c r="S120" s="34"/>
      <c r="T120" s="13" t="s">
        <v>42</v>
      </c>
    </row>
    <row r="121" spans="1:20">
      <c r="A121" s="38" t="s">
        <v>144</v>
      </c>
      <c r="B121" s="50" t="s">
        <v>150</v>
      </c>
      <c r="C121" s="51"/>
      <c r="D121" s="51"/>
      <c r="E121" s="51"/>
      <c r="F121" s="51"/>
      <c r="G121" s="51"/>
      <c r="H121" s="51"/>
      <c r="I121" s="52"/>
      <c r="J121" s="33">
        <v>3</v>
      </c>
      <c r="K121" s="33">
        <v>2</v>
      </c>
      <c r="L121" s="33">
        <v>1</v>
      </c>
      <c r="M121" s="33">
        <v>0</v>
      </c>
      <c r="N121" s="21">
        <f t="shared" si="27"/>
        <v>3</v>
      </c>
      <c r="O121" s="21">
        <f t="shared" si="28"/>
        <v>2</v>
      </c>
      <c r="P121" s="21">
        <f t="shared" si="29"/>
        <v>5</v>
      </c>
      <c r="Q121" s="33"/>
      <c r="R121" s="33" t="s">
        <v>33</v>
      </c>
      <c r="S121" s="34"/>
      <c r="T121" s="13" t="s">
        <v>42</v>
      </c>
    </row>
    <row r="122" spans="1:20">
      <c r="A122" s="139" t="s">
        <v>266</v>
      </c>
      <c r="B122" s="118"/>
      <c r="C122" s="118"/>
      <c r="D122" s="118"/>
      <c r="E122" s="118"/>
      <c r="F122" s="118"/>
      <c r="G122" s="118"/>
      <c r="H122" s="118"/>
      <c r="I122" s="118"/>
      <c r="J122" s="118"/>
      <c r="K122" s="118"/>
      <c r="L122" s="118"/>
      <c r="M122" s="118"/>
      <c r="N122" s="118"/>
      <c r="O122" s="118"/>
      <c r="P122" s="118"/>
      <c r="Q122" s="118"/>
      <c r="R122" s="118"/>
      <c r="S122" s="118"/>
      <c r="T122" s="119"/>
    </row>
    <row r="123" spans="1:20">
      <c r="A123" s="38" t="s">
        <v>151</v>
      </c>
      <c r="B123" s="50" t="s">
        <v>157</v>
      </c>
      <c r="C123" s="51"/>
      <c r="D123" s="51"/>
      <c r="E123" s="51"/>
      <c r="F123" s="51"/>
      <c r="G123" s="51"/>
      <c r="H123" s="51"/>
      <c r="I123" s="52"/>
      <c r="J123" s="33">
        <v>3</v>
      </c>
      <c r="K123" s="33">
        <v>2</v>
      </c>
      <c r="L123" s="33">
        <v>1</v>
      </c>
      <c r="M123" s="33">
        <v>0</v>
      </c>
      <c r="N123" s="21">
        <f t="shared" ref="N123:N128" si="30">K123+L123+M123</f>
        <v>3</v>
      </c>
      <c r="O123" s="21">
        <f t="shared" ref="O123:O128" si="31">P123-N123</f>
        <v>2</v>
      </c>
      <c r="P123" s="21">
        <f t="shared" ref="P123:P128" si="32">ROUND(PRODUCT(J123,25)/14,0)</f>
        <v>5</v>
      </c>
      <c r="Q123" s="33"/>
      <c r="R123" s="33" t="s">
        <v>33</v>
      </c>
      <c r="S123" s="34"/>
      <c r="T123" s="13" t="s">
        <v>42</v>
      </c>
    </row>
    <row r="124" spans="1:20">
      <c r="A124" s="38" t="s">
        <v>152</v>
      </c>
      <c r="B124" s="42" t="s">
        <v>158</v>
      </c>
      <c r="C124" s="43"/>
      <c r="D124" s="43"/>
      <c r="E124" s="43"/>
      <c r="F124" s="43"/>
      <c r="G124" s="43"/>
      <c r="H124" s="43"/>
      <c r="I124" s="44"/>
      <c r="J124" s="33">
        <v>3</v>
      </c>
      <c r="K124" s="33">
        <v>2</v>
      </c>
      <c r="L124" s="33">
        <v>1</v>
      </c>
      <c r="M124" s="33">
        <v>0</v>
      </c>
      <c r="N124" s="21">
        <f t="shared" si="30"/>
        <v>3</v>
      </c>
      <c r="O124" s="21">
        <f t="shared" si="31"/>
        <v>2</v>
      </c>
      <c r="P124" s="21">
        <f t="shared" si="32"/>
        <v>5</v>
      </c>
      <c r="Q124" s="33"/>
      <c r="R124" s="33" t="s">
        <v>33</v>
      </c>
      <c r="S124" s="34"/>
      <c r="T124" s="13" t="s">
        <v>42</v>
      </c>
    </row>
    <row r="125" spans="1:20">
      <c r="A125" s="38" t="s">
        <v>153</v>
      </c>
      <c r="B125" s="42" t="s">
        <v>159</v>
      </c>
      <c r="C125" s="43"/>
      <c r="D125" s="43"/>
      <c r="E125" s="43"/>
      <c r="F125" s="43"/>
      <c r="G125" s="43"/>
      <c r="H125" s="43"/>
      <c r="I125" s="44"/>
      <c r="J125" s="33">
        <v>3</v>
      </c>
      <c r="K125" s="33">
        <v>2</v>
      </c>
      <c r="L125" s="33">
        <v>1</v>
      </c>
      <c r="M125" s="33">
        <v>0</v>
      </c>
      <c r="N125" s="21">
        <f t="shared" si="30"/>
        <v>3</v>
      </c>
      <c r="O125" s="21">
        <f t="shared" si="31"/>
        <v>2</v>
      </c>
      <c r="P125" s="21">
        <f t="shared" si="32"/>
        <v>5</v>
      </c>
      <c r="Q125" s="33"/>
      <c r="R125" s="33" t="s">
        <v>33</v>
      </c>
      <c r="S125" s="34"/>
      <c r="T125" s="13" t="s">
        <v>42</v>
      </c>
    </row>
    <row r="126" spans="1:20">
      <c r="A126" s="38" t="s">
        <v>154</v>
      </c>
      <c r="B126" s="42" t="s">
        <v>160</v>
      </c>
      <c r="C126" s="43"/>
      <c r="D126" s="43"/>
      <c r="E126" s="43"/>
      <c r="F126" s="43"/>
      <c r="G126" s="43"/>
      <c r="H126" s="43"/>
      <c r="I126" s="44"/>
      <c r="J126" s="33">
        <v>3</v>
      </c>
      <c r="K126" s="33">
        <v>2</v>
      </c>
      <c r="L126" s="33">
        <v>1</v>
      </c>
      <c r="M126" s="33">
        <v>0</v>
      </c>
      <c r="N126" s="21">
        <f t="shared" si="30"/>
        <v>3</v>
      </c>
      <c r="O126" s="21">
        <f t="shared" si="31"/>
        <v>2</v>
      </c>
      <c r="P126" s="21">
        <f t="shared" si="32"/>
        <v>5</v>
      </c>
      <c r="Q126" s="33"/>
      <c r="R126" s="33" t="s">
        <v>33</v>
      </c>
      <c r="S126" s="34"/>
      <c r="T126" s="13" t="s">
        <v>42</v>
      </c>
    </row>
    <row r="127" spans="1:20">
      <c r="A127" s="38" t="s">
        <v>155</v>
      </c>
      <c r="B127" s="50" t="s">
        <v>161</v>
      </c>
      <c r="C127" s="51"/>
      <c r="D127" s="51"/>
      <c r="E127" s="51"/>
      <c r="F127" s="51"/>
      <c r="G127" s="51"/>
      <c r="H127" s="51"/>
      <c r="I127" s="52"/>
      <c r="J127" s="33">
        <v>3</v>
      </c>
      <c r="K127" s="33">
        <v>2</v>
      </c>
      <c r="L127" s="33">
        <v>1</v>
      </c>
      <c r="M127" s="33">
        <v>0</v>
      </c>
      <c r="N127" s="21">
        <f t="shared" si="30"/>
        <v>3</v>
      </c>
      <c r="O127" s="21">
        <f t="shared" si="31"/>
        <v>2</v>
      </c>
      <c r="P127" s="21">
        <f t="shared" si="32"/>
        <v>5</v>
      </c>
      <c r="Q127" s="33"/>
      <c r="R127" s="33" t="s">
        <v>33</v>
      </c>
      <c r="S127" s="34"/>
      <c r="T127" s="13" t="s">
        <v>42</v>
      </c>
    </row>
    <row r="128" spans="1:20">
      <c r="A128" s="38" t="s">
        <v>156</v>
      </c>
      <c r="B128" s="50" t="s">
        <v>162</v>
      </c>
      <c r="C128" s="51"/>
      <c r="D128" s="51"/>
      <c r="E128" s="51"/>
      <c r="F128" s="51"/>
      <c r="G128" s="51"/>
      <c r="H128" s="51"/>
      <c r="I128" s="52"/>
      <c r="J128" s="33">
        <v>3</v>
      </c>
      <c r="K128" s="33">
        <v>2</v>
      </c>
      <c r="L128" s="33">
        <v>1</v>
      </c>
      <c r="M128" s="33">
        <v>0</v>
      </c>
      <c r="N128" s="21">
        <f t="shared" si="30"/>
        <v>3</v>
      </c>
      <c r="O128" s="21">
        <f t="shared" si="31"/>
        <v>2</v>
      </c>
      <c r="P128" s="21">
        <f t="shared" si="32"/>
        <v>5</v>
      </c>
      <c r="Q128" s="33"/>
      <c r="R128" s="33" t="s">
        <v>33</v>
      </c>
      <c r="S128" s="34"/>
      <c r="T128" s="13" t="s">
        <v>42</v>
      </c>
    </row>
    <row r="129" spans="1:20">
      <c r="A129" s="116" t="s">
        <v>267</v>
      </c>
      <c r="B129" s="117"/>
      <c r="C129" s="117"/>
      <c r="D129" s="117"/>
      <c r="E129" s="117"/>
      <c r="F129" s="117"/>
      <c r="G129" s="117"/>
      <c r="H129" s="117"/>
      <c r="I129" s="117"/>
      <c r="J129" s="118"/>
      <c r="K129" s="118"/>
      <c r="L129" s="118"/>
      <c r="M129" s="118"/>
      <c r="N129" s="118"/>
      <c r="O129" s="118"/>
      <c r="P129" s="118"/>
      <c r="Q129" s="118"/>
      <c r="R129" s="118"/>
      <c r="S129" s="118"/>
      <c r="T129" s="119"/>
    </row>
    <row r="130" spans="1:20">
      <c r="A130" s="74" t="s">
        <v>218</v>
      </c>
      <c r="B130" s="75" t="s">
        <v>223</v>
      </c>
      <c r="C130" s="50"/>
      <c r="D130" s="51"/>
      <c r="E130" s="51"/>
      <c r="F130" s="51"/>
      <c r="G130" s="51"/>
      <c r="H130" s="51"/>
      <c r="I130" s="52"/>
      <c r="J130" s="33">
        <v>3</v>
      </c>
      <c r="K130" s="33">
        <v>2</v>
      </c>
      <c r="L130" s="33">
        <v>1</v>
      </c>
      <c r="M130" s="33">
        <v>0</v>
      </c>
      <c r="N130" s="21">
        <f t="shared" ref="N130:N136" si="33">K130+L130+M130</f>
        <v>3</v>
      </c>
      <c r="O130" s="21">
        <f t="shared" ref="O130:O136" si="34">P130-N130</f>
        <v>2</v>
      </c>
      <c r="P130" s="21">
        <f t="shared" ref="P130:P136" si="35">ROUND(PRODUCT(J130,25)/14,0)</f>
        <v>5</v>
      </c>
      <c r="Q130" s="33"/>
      <c r="R130" s="33" t="s">
        <v>33</v>
      </c>
      <c r="S130" s="34"/>
      <c r="T130" s="13" t="s">
        <v>42</v>
      </c>
    </row>
    <row r="131" spans="1:20">
      <c r="A131" s="74" t="s">
        <v>219</v>
      </c>
      <c r="B131" s="275" t="s">
        <v>224</v>
      </c>
      <c r="C131" s="275"/>
      <c r="D131" s="275"/>
      <c r="E131" s="275"/>
      <c r="F131" s="275"/>
      <c r="G131" s="275"/>
      <c r="H131" s="275"/>
      <c r="I131" s="275"/>
      <c r="J131" s="33">
        <v>3</v>
      </c>
      <c r="K131" s="33">
        <v>2</v>
      </c>
      <c r="L131" s="33">
        <v>1</v>
      </c>
      <c r="M131" s="33">
        <v>0</v>
      </c>
      <c r="N131" s="21">
        <f t="shared" si="33"/>
        <v>3</v>
      </c>
      <c r="O131" s="21">
        <f t="shared" si="34"/>
        <v>2</v>
      </c>
      <c r="P131" s="21">
        <f t="shared" si="35"/>
        <v>5</v>
      </c>
      <c r="Q131" s="33"/>
      <c r="R131" s="33" t="s">
        <v>33</v>
      </c>
      <c r="S131" s="34"/>
      <c r="T131" s="13" t="s">
        <v>42</v>
      </c>
    </row>
    <row r="132" spans="1:20">
      <c r="A132" s="38" t="s">
        <v>165</v>
      </c>
      <c r="B132" s="155" t="s">
        <v>170</v>
      </c>
      <c r="C132" s="156"/>
      <c r="D132" s="156"/>
      <c r="E132" s="156"/>
      <c r="F132" s="156"/>
      <c r="G132" s="156"/>
      <c r="H132" s="156"/>
      <c r="I132" s="157"/>
      <c r="J132" s="33">
        <v>3</v>
      </c>
      <c r="K132" s="33">
        <v>2</v>
      </c>
      <c r="L132" s="33">
        <v>1</v>
      </c>
      <c r="M132" s="33">
        <v>0</v>
      </c>
      <c r="N132" s="21">
        <f t="shared" si="33"/>
        <v>3</v>
      </c>
      <c r="O132" s="21">
        <f t="shared" si="34"/>
        <v>2</v>
      </c>
      <c r="P132" s="21">
        <f t="shared" si="35"/>
        <v>5</v>
      </c>
      <c r="Q132" s="33"/>
      <c r="R132" s="33" t="s">
        <v>33</v>
      </c>
      <c r="S132" s="34"/>
      <c r="T132" s="13" t="s">
        <v>42</v>
      </c>
    </row>
    <row r="133" spans="1:20" ht="12" customHeight="1">
      <c r="A133" s="75" t="s">
        <v>220</v>
      </c>
      <c r="B133" s="38" t="s">
        <v>225</v>
      </c>
      <c r="C133" s="50"/>
      <c r="D133" s="51"/>
      <c r="E133" s="51"/>
      <c r="F133" s="51"/>
      <c r="G133" s="51"/>
      <c r="H133" s="51"/>
      <c r="I133" s="52"/>
      <c r="J133" s="33">
        <v>3</v>
      </c>
      <c r="K133" s="33">
        <v>2</v>
      </c>
      <c r="L133" s="33">
        <v>1</v>
      </c>
      <c r="M133" s="33">
        <v>0</v>
      </c>
      <c r="N133" s="21">
        <f t="shared" si="33"/>
        <v>3</v>
      </c>
      <c r="O133" s="21">
        <f t="shared" si="34"/>
        <v>2</v>
      </c>
      <c r="P133" s="21">
        <f t="shared" si="35"/>
        <v>5</v>
      </c>
      <c r="Q133" s="33"/>
      <c r="R133" s="33" t="s">
        <v>33</v>
      </c>
      <c r="S133" s="34"/>
      <c r="T133" s="13" t="s">
        <v>42</v>
      </c>
    </row>
    <row r="134" spans="1:20">
      <c r="A134" s="74" t="s">
        <v>221</v>
      </c>
      <c r="B134" s="140" t="s">
        <v>226</v>
      </c>
      <c r="C134" s="140"/>
      <c r="D134" s="140"/>
      <c r="E134" s="140"/>
      <c r="F134" s="140"/>
      <c r="G134" s="140"/>
      <c r="H134" s="140"/>
      <c r="I134" s="140"/>
      <c r="J134" s="33">
        <v>3</v>
      </c>
      <c r="K134" s="33">
        <v>2</v>
      </c>
      <c r="L134" s="33">
        <v>1</v>
      </c>
      <c r="M134" s="33">
        <v>0</v>
      </c>
      <c r="N134" s="21">
        <f t="shared" si="33"/>
        <v>3</v>
      </c>
      <c r="O134" s="21">
        <f t="shared" si="34"/>
        <v>2</v>
      </c>
      <c r="P134" s="21">
        <f t="shared" si="35"/>
        <v>5</v>
      </c>
      <c r="Q134" s="33"/>
      <c r="R134" s="33" t="s">
        <v>33</v>
      </c>
      <c r="S134" s="34"/>
      <c r="T134" s="13" t="s">
        <v>42</v>
      </c>
    </row>
    <row r="135" spans="1:20">
      <c r="A135" s="74" t="s">
        <v>222</v>
      </c>
      <c r="B135" s="140" t="s">
        <v>227</v>
      </c>
      <c r="C135" s="140"/>
      <c r="D135" s="140"/>
      <c r="E135" s="140"/>
      <c r="F135" s="140"/>
      <c r="G135" s="140"/>
      <c r="H135" s="140"/>
      <c r="I135" s="140"/>
      <c r="J135" s="33">
        <v>3</v>
      </c>
      <c r="K135" s="33">
        <v>2</v>
      </c>
      <c r="L135" s="33">
        <v>1</v>
      </c>
      <c r="M135" s="33">
        <v>0</v>
      </c>
      <c r="N135" s="21">
        <f t="shared" si="33"/>
        <v>3</v>
      </c>
      <c r="O135" s="21">
        <f t="shared" si="34"/>
        <v>2</v>
      </c>
      <c r="P135" s="21">
        <f t="shared" si="35"/>
        <v>5</v>
      </c>
      <c r="Q135" s="33"/>
      <c r="R135" s="33" t="s">
        <v>33</v>
      </c>
      <c r="S135" s="34"/>
      <c r="T135" s="13" t="s">
        <v>42</v>
      </c>
    </row>
    <row r="136" spans="1:20">
      <c r="A136" s="74" t="s">
        <v>123</v>
      </c>
      <c r="B136" s="140" t="s">
        <v>127</v>
      </c>
      <c r="C136" s="140"/>
      <c r="D136" s="140"/>
      <c r="E136" s="140"/>
      <c r="F136" s="140"/>
      <c r="G136" s="140"/>
      <c r="H136" s="140"/>
      <c r="I136" s="140"/>
      <c r="J136" s="33">
        <v>3</v>
      </c>
      <c r="K136" s="33">
        <v>2</v>
      </c>
      <c r="L136" s="33">
        <v>1</v>
      </c>
      <c r="M136" s="33">
        <v>0</v>
      </c>
      <c r="N136" s="21">
        <f t="shared" si="33"/>
        <v>3</v>
      </c>
      <c r="O136" s="21">
        <f t="shared" si="34"/>
        <v>2</v>
      </c>
      <c r="P136" s="21">
        <f t="shared" si="35"/>
        <v>5</v>
      </c>
      <c r="Q136" s="33"/>
      <c r="R136" s="33" t="s">
        <v>33</v>
      </c>
      <c r="S136" s="34"/>
      <c r="T136" s="13" t="s">
        <v>42</v>
      </c>
    </row>
    <row r="137" spans="1:20">
      <c r="A137" s="276" t="s">
        <v>268</v>
      </c>
      <c r="B137" s="277"/>
      <c r="C137" s="277"/>
      <c r="D137" s="277"/>
      <c r="E137" s="277"/>
      <c r="F137" s="277"/>
      <c r="G137" s="277"/>
      <c r="H137" s="277"/>
      <c r="I137" s="277"/>
      <c r="J137" s="192"/>
      <c r="K137" s="192"/>
      <c r="L137" s="192"/>
      <c r="M137" s="192"/>
      <c r="N137" s="192"/>
      <c r="O137" s="192"/>
      <c r="P137" s="192"/>
      <c r="Q137" s="192"/>
      <c r="R137" s="192"/>
      <c r="S137" s="192"/>
      <c r="T137" s="193"/>
    </row>
    <row r="138" spans="1:20">
      <c r="A138" s="76" t="s">
        <v>174</v>
      </c>
      <c r="B138" s="77" t="s">
        <v>179</v>
      </c>
      <c r="C138" s="78"/>
      <c r="D138" s="78"/>
      <c r="E138" s="78"/>
      <c r="F138" s="78"/>
      <c r="G138" s="78"/>
      <c r="H138" s="79"/>
      <c r="I138" s="80"/>
      <c r="J138" s="33">
        <v>3</v>
      </c>
      <c r="K138" s="33">
        <v>2</v>
      </c>
      <c r="L138" s="33">
        <v>1</v>
      </c>
      <c r="M138" s="33">
        <v>0</v>
      </c>
      <c r="N138" s="21">
        <f t="shared" ref="N138:N142" si="36">K138+L138+M138</f>
        <v>3</v>
      </c>
      <c r="O138" s="21">
        <f t="shared" ref="O138:O142" si="37">P138-N138</f>
        <v>2</v>
      </c>
      <c r="P138" s="21">
        <f t="shared" ref="P138:P142" si="38">ROUND(PRODUCT(J138,25)/14,0)</f>
        <v>5</v>
      </c>
      <c r="Q138" s="33"/>
      <c r="R138" s="33" t="s">
        <v>33</v>
      </c>
      <c r="S138" s="34"/>
      <c r="T138" s="13" t="s">
        <v>42</v>
      </c>
    </row>
    <row r="139" spans="1:20">
      <c r="A139" s="69" t="s">
        <v>230</v>
      </c>
      <c r="B139" s="140" t="s">
        <v>234</v>
      </c>
      <c r="C139" s="140"/>
      <c r="D139" s="140"/>
      <c r="E139" s="140"/>
      <c r="F139" s="140"/>
      <c r="G139" s="140"/>
      <c r="H139" s="140"/>
      <c r="I139" s="140"/>
      <c r="J139" s="33">
        <v>3</v>
      </c>
      <c r="K139" s="33">
        <v>2</v>
      </c>
      <c r="L139" s="33">
        <v>1</v>
      </c>
      <c r="M139" s="33">
        <v>0</v>
      </c>
      <c r="N139" s="21">
        <f t="shared" si="36"/>
        <v>3</v>
      </c>
      <c r="O139" s="21">
        <f t="shared" si="37"/>
        <v>2</v>
      </c>
      <c r="P139" s="21">
        <f t="shared" si="38"/>
        <v>5</v>
      </c>
      <c r="Q139" s="33"/>
      <c r="R139" s="33" t="s">
        <v>33</v>
      </c>
      <c r="S139" s="34"/>
      <c r="T139" s="13" t="s">
        <v>42</v>
      </c>
    </row>
    <row r="140" spans="1:20">
      <c r="A140" s="69" t="s">
        <v>131</v>
      </c>
      <c r="B140" s="140" t="s">
        <v>133</v>
      </c>
      <c r="C140" s="140"/>
      <c r="D140" s="140"/>
      <c r="E140" s="140"/>
      <c r="F140" s="140"/>
      <c r="G140" s="140"/>
      <c r="H140" s="140"/>
      <c r="I140" s="140"/>
      <c r="J140" s="33">
        <v>3</v>
      </c>
      <c r="K140" s="33">
        <v>2</v>
      </c>
      <c r="L140" s="33">
        <v>1</v>
      </c>
      <c r="M140" s="33">
        <v>0</v>
      </c>
      <c r="N140" s="21">
        <f t="shared" si="36"/>
        <v>3</v>
      </c>
      <c r="O140" s="21">
        <f t="shared" si="37"/>
        <v>2</v>
      </c>
      <c r="P140" s="21">
        <f t="shared" si="38"/>
        <v>5</v>
      </c>
      <c r="Q140" s="33"/>
      <c r="R140" s="33" t="s">
        <v>33</v>
      </c>
      <c r="S140" s="34"/>
      <c r="T140" s="13" t="s">
        <v>42</v>
      </c>
    </row>
    <row r="141" spans="1:20">
      <c r="A141" s="69" t="s">
        <v>187</v>
      </c>
      <c r="B141" s="140" t="s">
        <v>182</v>
      </c>
      <c r="C141" s="140"/>
      <c r="D141" s="140"/>
      <c r="E141" s="140"/>
      <c r="F141" s="140"/>
      <c r="G141" s="140"/>
      <c r="H141" s="140"/>
      <c r="I141" s="140"/>
      <c r="J141" s="33">
        <v>3</v>
      </c>
      <c r="K141" s="33">
        <v>2</v>
      </c>
      <c r="L141" s="33">
        <v>1</v>
      </c>
      <c r="M141" s="33">
        <v>0</v>
      </c>
      <c r="N141" s="21">
        <f t="shared" si="36"/>
        <v>3</v>
      </c>
      <c r="O141" s="21">
        <f t="shared" si="37"/>
        <v>2</v>
      </c>
      <c r="P141" s="21">
        <f t="shared" si="38"/>
        <v>5</v>
      </c>
      <c r="Q141" s="33"/>
      <c r="R141" s="33" t="s">
        <v>33</v>
      </c>
      <c r="S141" s="34"/>
      <c r="T141" s="13" t="s">
        <v>42</v>
      </c>
    </row>
    <row r="142" spans="1:20">
      <c r="A142" s="69" t="s">
        <v>231</v>
      </c>
      <c r="B142" s="140" t="s">
        <v>235</v>
      </c>
      <c r="C142" s="140"/>
      <c r="D142" s="140"/>
      <c r="E142" s="140"/>
      <c r="F142" s="140"/>
      <c r="G142" s="140"/>
      <c r="H142" s="140"/>
      <c r="I142" s="140"/>
      <c r="J142" s="33">
        <v>3</v>
      </c>
      <c r="K142" s="33">
        <v>2</v>
      </c>
      <c r="L142" s="33">
        <v>1</v>
      </c>
      <c r="M142" s="33">
        <v>0</v>
      </c>
      <c r="N142" s="21">
        <f t="shared" si="36"/>
        <v>3</v>
      </c>
      <c r="O142" s="21">
        <f t="shared" si="37"/>
        <v>2</v>
      </c>
      <c r="P142" s="21">
        <f t="shared" si="38"/>
        <v>5</v>
      </c>
      <c r="Q142" s="33"/>
      <c r="R142" s="33" t="s">
        <v>33</v>
      </c>
      <c r="S142" s="34"/>
      <c r="T142" s="13" t="s">
        <v>42</v>
      </c>
    </row>
    <row r="143" spans="1:20">
      <c r="A143" s="276" t="s">
        <v>269</v>
      </c>
      <c r="B143" s="277"/>
      <c r="C143" s="277"/>
      <c r="D143" s="277"/>
      <c r="E143" s="277"/>
      <c r="F143" s="277"/>
      <c r="G143" s="277"/>
      <c r="H143" s="277"/>
      <c r="I143" s="277"/>
      <c r="J143" s="192"/>
      <c r="K143" s="192"/>
      <c r="L143" s="192"/>
      <c r="M143" s="192"/>
      <c r="N143" s="192"/>
      <c r="O143" s="192"/>
      <c r="P143" s="192"/>
      <c r="Q143" s="192"/>
      <c r="R143" s="192"/>
      <c r="S143" s="192"/>
      <c r="T143" s="193"/>
    </row>
    <row r="144" spans="1:20" ht="25.5">
      <c r="A144" s="67" t="s">
        <v>132</v>
      </c>
      <c r="B144" s="278" t="s">
        <v>251</v>
      </c>
      <c r="C144" s="279"/>
      <c r="D144" s="279"/>
      <c r="E144" s="279"/>
      <c r="F144" s="279"/>
      <c r="G144" s="279"/>
      <c r="H144" s="279"/>
      <c r="I144" s="280"/>
      <c r="J144" s="68">
        <v>4</v>
      </c>
      <c r="K144" s="68">
        <v>1</v>
      </c>
      <c r="L144" s="68">
        <v>1</v>
      </c>
      <c r="M144" s="68">
        <v>0</v>
      </c>
      <c r="N144" s="20">
        <f>K144+L144+M144</f>
        <v>2</v>
      </c>
      <c r="O144" s="21">
        <f>P144-N144</f>
        <v>5</v>
      </c>
      <c r="P144" s="21">
        <f>ROUND(PRODUCT(J144,25)/14,0)</f>
        <v>7</v>
      </c>
      <c r="Q144" s="28"/>
      <c r="R144" s="13" t="s">
        <v>33</v>
      </c>
      <c r="S144" s="29"/>
      <c r="T144" s="13" t="s">
        <v>44</v>
      </c>
    </row>
    <row r="145" spans="1:20">
      <c r="A145" s="69" t="s">
        <v>228</v>
      </c>
      <c r="B145" s="140" t="s">
        <v>232</v>
      </c>
      <c r="C145" s="140"/>
      <c r="D145" s="140"/>
      <c r="E145" s="140"/>
      <c r="F145" s="140"/>
      <c r="G145" s="140"/>
      <c r="H145" s="140"/>
      <c r="I145" s="140"/>
      <c r="J145" s="33">
        <v>4</v>
      </c>
      <c r="K145" s="33">
        <v>1</v>
      </c>
      <c r="L145" s="33">
        <v>1</v>
      </c>
      <c r="M145" s="33">
        <v>0</v>
      </c>
      <c r="N145" s="21">
        <f>K145+L145+M145</f>
        <v>2</v>
      </c>
      <c r="O145" s="21">
        <f>P145-N145</f>
        <v>5</v>
      </c>
      <c r="P145" s="21">
        <f>ROUND(PRODUCT(J145,25)/14,0)</f>
        <v>7</v>
      </c>
      <c r="Q145" s="33"/>
      <c r="R145" s="33" t="s">
        <v>33</v>
      </c>
      <c r="S145" s="34"/>
      <c r="T145" s="13" t="s">
        <v>44</v>
      </c>
    </row>
    <row r="146" spans="1:20" ht="16.5" customHeight="1">
      <c r="A146" s="69" t="s">
        <v>229</v>
      </c>
      <c r="B146" s="140" t="s">
        <v>233</v>
      </c>
      <c r="C146" s="140"/>
      <c r="D146" s="140"/>
      <c r="E146" s="140"/>
      <c r="F146" s="140"/>
      <c r="G146" s="140"/>
      <c r="H146" s="140"/>
      <c r="I146" s="140"/>
      <c r="J146" s="33">
        <v>4</v>
      </c>
      <c r="K146" s="33">
        <v>1</v>
      </c>
      <c r="L146" s="33">
        <v>1</v>
      </c>
      <c r="M146" s="33">
        <v>0</v>
      </c>
      <c r="N146" s="21">
        <f>K146+L146+M146</f>
        <v>2</v>
      </c>
      <c r="O146" s="21">
        <f>P146-N146</f>
        <v>5</v>
      </c>
      <c r="P146" s="21">
        <f>ROUND(PRODUCT(J146,25)/14,0)</f>
        <v>7</v>
      </c>
      <c r="Q146" s="33"/>
      <c r="R146" s="33" t="s">
        <v>33</v>
      </c>
      <c r="S146" s="34"/>
      <c r="T146" s="13" t="s">
        <v>44</v>
      </c>
    </row>
    <row r="147" spans="1:20">
      <c r="A147" s="116" t="s">
        <v>270</v>
      </c>
      <c r="B147" s="117"/>
      <c r="C147" s="117"/>
      <c r="D147" s="117"/>
      <c r="E147" s="117"/>
      <c r="F147" s="117"/>
      <c r="G147" s="117"/>
      <c r="H147" s="117"/>
      <c r="I147" s="117"/>
      <c r="J147" s="118"/>
      <c r="K147" s="118"/>
      <c r="L147" s="118"/>
      <c r="M147" s="118"/>
      <c r="N147" s="118"/>
      <c r="O147" s="118"/>
      <c r="P147" s="118"/>
      <c r="Q147" s="118"/>
      <c r="R147" s="118"/>
      <c r="S147" s="118"/>
      <c r="T147" s="119"/>
    </row>
    <row r="148" spans="1:20" ht="25.5">
      <c r="A148" s="104" t="s">
        <v>278</v>
      </c>
      <c r="B148" s="141" t="s">
        <v>252</v>
      </c>
      <c r="C148" s="142"/>
      <c r="D148" s="142"/>
      <c r="E148" s="142"/>
      <c r="F148" s="142"/>
      <c r="G148" s="142"/>
      <c r="H148" s="142"/>
      <c r="I148" s="143"/>
      <c r="J148" s="68">
        <v>3</v>
      </c>
      <c r="K148" s="68">
        <v>1</v>
      </c>
      <c r="L148" s="68">
        <v>1</v>
      </c>
      <c r="M148" s="68">
        <v>0</v>
      </c>
      <c r="N148" s="21">
        <f t="shared" ref="N148:N150" si="39">K148+L148+M148</f>
        <v>2</v>
      </c>
      <c r="O148" s="21">
        <f t="shared" ref="O148:O150" si="40">P148-N148</f>
        <v>4</v>
      </c>
      <c r="P148" s="21">
        <f t="shared" ref="P148:P150" si="41">ROUND(PRODUCT(J148,25)/12,0)</f>
        <v>6</v>
      </c>
      <c r="Q148" s="33"/>
      <c r="R148" s="33" t="s">
        <v>33</v>
      </c>
      <c r="S148" s="34"/>
      <c r="T148" s="13" t="s">
        <v>44</v>
      </c>
    </row>
    <row r="149" spans="1:20">
      <c r="A149" s="73" t="s">
        <v>236</v>
      </c>
      <c r="B149" s="106" t="s">
        <v>237</v>
      </c>
      <c r="C149" s="107"/>
      <c r="D149" s="107"/>
      <c r="E149" s="107"/>
      <c r="F149" s="107"/>
      <c r="G149" s="107"/>
      <c r="H149" s="107"/>
      <c r="I149" s="52"/>
      <c r="J149" s="68">
        <v>3</v>
      </c>
      <c r="K149" s="68">
        <v>1</v>
      </c>
      <c r="L149" s="68">
        <v>1</v>
      </c>
      <c r="M149" s="68">
        <v>0</v>
      </c>
      <c r="N149" s="21">
        <f t="shared" si="39"/>
        <v>2</v>
      </c>
      <c r="O149" s="21">
        <f t="shared" si="40"/>
        <v>4</v>
      </c>
      <c r="P149" s="21">
        <f t="shared" si="41"/>
        <v>6</v>
      </c>
      <c r="Q149" s="33"/>
      <c r="R149" s="33" t="s">
        <v>33</v>
      </c>
      <c r="S149" s="34"/>
      <c r="T149" s="13" t="s">
        <v>44</v>
      </c>
    </row>
    <row r="150" spans="1:20">
      <c r="A150" s="105" t="s">
        <v>238</v>
      </c>
      <c r="B150" s="50" t="s">
        <v>239</v>
      </c>
      <c r="C150" s="43"/>
      <c r="D150" s="43"/>
      <c r="E150" s="43"/>
      <c r="F150" s="43"/>
      <c r="G150" s="43"/>
      <c r="H150" s="43"/>
      <c r="I150" s="44"/>
      <c r="J150" s="68">
        <v>3</v>
      </c>
      <c r="K150" s="68">
        <v>1</v>
      </c>
      <c r="L150" s="68">
        <v>1</v>
      </c>
      <c r="M150" s="68">
        <v>0</v>
      </c>
      <c r="N150" s="21">
        <f t="shared" si="39"/>
        <v>2</v>
      </c>
      <c r="O150" s="21">
        <f t="shared" si="40"/>
        <v>4</v>
      </c>
      <c r="P150" s="21">
        <f t="shared" si="41"/>
        <v>6</v>
      </c>
      <c r="Q150" s="33"/>
      <c r="R150" s="33" t="s">
        <v>33</v>
      </c>
      <c r="S150" s="34"/>
      <c r="T150" s="13" t="s">
        <v>44</v>
      </c>
    </row>
    <row r="151" spans="1:20">
      <c r="A151" s="116" t="s">
        <v>274</v>
      </c>
      <c r="B151" s="117"/>
      <c r="C151" s="117"/>
      <c r="D151" s="117"/>
      <c r="E151" s="117"/>
      <c r="F151" s="117"/>
      <c r="G151" s="117"/>
      <c r="H151" s="117"/>
      <c r="I151" s="117"/>
      <c r="J151" s="118"/>
      <c r="K151" s="118"/>
      <c r="L151" s="118"/>
      <c r="M151" s="118"/>
      <c r="N151" s="118"/>
      <c r="O151" s="118"/>
      <c r="P151" s="118"/>
      <c r="Q151" s="118"/>
      <c r="R151" s="118"/>
      <c r="S151" s="118"/>
      <c r="T151" s="119"/>
    </row>
    <row r="152" spans="1:20">
      <c r="A152" s="69" t="s">
        <v>188</v>
      </c>
      <c r="B152" s="140" t="s">
        <v>183</v>
      </c>
      <c r="C152" s="140"/>
      <c r="D152" s="140"/>
      <c r="E152" s="140"/>
      <c r="F152" s="140"/>
      <c r="G152" s="140"/>
      <c r="H152" s="140"/>
      <c r="I152" s="140"/>
      <c r="J152" s="33">
        <v>3</v>
      </c>
      <c r="K152" s="33">
        <v>2</v>
      </c>
      <c r="L152" s="33">
        <v>1</v>
      </c>
      <c r="M152" s="33">
        <v>0</v>
      </c>
      <c r="N152" s="102">
        <f>K152+L152+M152</f>
        <v>3</v>
      </c>
      <c r="O152" s="103">
        <f>P152-N152</f>
        <v>3</v>
      </c>
      <c r="P152" s="103">
        <f>ROUND(PRODUCT(J152,25)/12,0)</f>
        <v>6</v>
      </c>
      <c r="Q152" s="100"/>
      <c r="R152" s="99" t="s">
        <v>33</v>
      </c>
      <c r="S152" s="101"/>
      <c r="T152" s="99" t="s">
        <v>42</v>
      </c>
    </row>
    <row r="153" spans="1:20">
      <c r="A153" s="69" t="s">
        <v>122</v>
      </c>
      <c r="B153" s="140" t="s">
        <v>126</v>
      </c>
      <c r="C153" s="140"/>
      <c r="D153" s="140"/>
      <c r="E153" s="140"/>
      <c r="F153" s="140"/>
      <c r="G153" s="140"/>
      <c r="H153" s="140"/>
      <c r="I153" s="140"/>
      <c r="J153" s="33">
        <v>3</v>
      </c>
      <c r="K153" s="33">
        <v>2</v>
      </c>
      <c r="L153" s="33">
        <v>1</v>
      </c>
      <c r="M153" s="33">
        <v>0</v>
      </c>
      <c r="N153" s="102">
        <f t="shared" ref="N153" si="42">K153+L153+M153</f>
        <v>3</v>
      </c>
      <c r="O153" s="103">
        <f t="shared" ref="O153" si="43">P153-N153</f>
        <v>3</v>
      </c>
      <c r="P153" s="103">
        <f t="shared" ref="P153" si="44">ROUND(PRODUCT(J153,25)/12,0)</f>
        <v>6</v>
      </c>
      <c r="Q153" s="100"/>
      <c r="R153" s="99"/>
      <c r="S153" s="101"/>
      <c r="T153" s="99" t="s">
        <v>42</v>
      </c>
    </row>
    <row r="154" spans="1:20">
      <c r="A154" s="108" t="s">
        <v>190</v>
      </c>
      <c r="B154" s="50" t="s">
        <v>185</v>
      </c>
      <c r="C154" s="43"/>
      <c r="D154" s="43"/>
      <c r="E154" s="43"/>
      <c r="F154" s="43"/>
      <c r="G154" s="43"/>
      <c r="H154" s="43"/>
      <c r="I154" s="44"/>
      <c r="J154" s="33">
        <v>3</v>
      </c>
      <c r="K154" s="33">
        <v>2</v>
      </c>
      <c r="L154" s="33">
        <v>1</v>
      </c>
      <c r="M154" s="33">
        <v>0</v>
      </c>
      <c r="N154" s="103">
        <f>K154+L154+M154</f>
        <v>3</v>
      </c>
      <c r="O154" s="103">
        <f>P154-N154</f>
        <v>3</v>
      </c>
      <c r="P154" s="103">
        <f>ROUND(PRODUCT(J154,25)/12,0)</f>
        <v>6</v>
      </c>
      <c r="Q154" s="33"/>
      <c r="R154" s="33" t="s">
        <v>33</v>
      </c>
      <c r="S154" s="34"/>
      <c r="T154" s="13" t="s">
        <v>42</v>
      </c>
    </row>
    <row r="155" spans="1:20">
      <c r="A155" s="38" t="s">
        <v>189</v>
      </c>
      <c r="B155" s="42" t="s">
        <v>184</v>
      </c>
      <c r="C155" s="43"/>
      <c r="D155" s="43"/>
      <c r="E155" s="43"/>
      <c r="F155" s="43"/>
      <c r="G155" s="43"/>
      <c r="H155" s="43"/>
      <c r="I155" s="44"/>
      <c r="J155" s="33">
        <v>3</v>
      </c>
      <c r="K155" s="33">
        <v>2</v>
      </c>
      <c r="L155" s="33">
        <v>1</v>
      </c>
      <c r="M155" s="33">
        <v>0</v>
      </c>
      <c r="N155" s="103">
        <f>K155+L155+M155</f>
        <v>3</v>
      </c>
      <c r="O155" s="103">
        <f>P155-N155</f>
        <v>3</v>
      </c>
      <c r="P155" s="103">
        <f>ROUND(PRODUCT(J155,25)/12,0)</f>
        <v>6</v>
      </c>
      <c r="Q155" s="33"/>
      <c r="R155" s="33" t="s">
        <v>33</v>
      </c>
      <c r="S155" s="34"/>
      <c r="T155" s="13" t="s">
        <v>42</v>
      </c>
    </row>
    <row r="156" spans="1:20" ht="24.75" customHeight="1">
      <c r="A156" s="186" t="s">
        <v>55</v>
      </c>
      <c r="B156" s="187"/>
      <c r="C156" s="187"/>
      <c r="D156" s="187"/>
      <c r="E156" s="187"/>
      <c r="F156" s="187"/>
      <c r="G156" s="187"/>
      <c r="H156" s="187"/>
      <c r="I156" s="188"/>
      <c r="J156" s="26">
        <f t="shared" ref="J156:Q156" si="45">SUM(J116,J123,J130,J138,J148,J144, J152)</f>
        <v>22</v>
      </c>
      <c r="K156" s="26">
        <f t="shared" si="45"/>
        <v>12</v>
      </c>
      <c r="L156" s="26">
        <f t="shared" si="45"/>
        <v>7</v>
      </c>
      <c r="M156" s="26">
        <f t="shared" si="45"/>
        <v>0</v>
      </c>
      <c r="N156" s="26">
        <f t="shared" si="45"/>
        <v>19</v>
      </c>
      <c r="O156" s="26">
        <f t="shared" si="45"/>
        <v>20</v>
      </c>
      <c r="P156" s="26">
        <f t="shared" si="45"/>
        <v>39</v>
      </c>
      <c r="Q156" s="26">
        <f t="shared" si="45"/>
        <v>0</v>
      </c>
      <c r="R156" s="58" t="s">
        <v>273</v>
      </c>
      <c r="S156" s="27" t="s">
        <v>240</v>
      </c>
      <c r="T156" s="98">
        <f>7/50</f>
        <v>0.14000000000000001</v>
      </c>
    </row>
    <row r="157" spans="1:20" ht="13.5" customHeight="1">
      <c r="A157" s="161" t="s">
        <v>56</v>
      </c>
      <c r="B157" s="162"/>
      <c r="C157" s="162"/>
      <c r="D157" s="162"/>
      <c r="E157" s="162"/>
      <c r="F157" s="162"/>
      <c r="G157" s="162"/>
      <c r="H157" s="162"/>
      <c r="I157" s="162"/>
      <c r="J157" s="163"/>
      <c r="K157" s="26">
        <f>SUM(K116,K123,K130,K138, K144)*14+SUM(K148,K152)*12</f>
        <v>162</v>
      </c>
      <c r="L157" s="26">
        <f>SUM(L116,L123,L130,L138, L144)*14+SUM(L148,L152)*12</f>
        <v>94</v>
      </c>
      <c r="M157" s="26">
        <f>SUM(M116,M123,M130,M138)*14+M148*12</f>
        <v>0</v>
      </c>
      <c r="N157" s="26">
        <f>SUM(N116,N123,N130,N138, N144)*14+SUM(N148,N152)*12</f>
        <v>256</v>
      </c>
      <c r="O157" s="26">
        <f>SUM(O116,O123,O130,O138, O144)*14+SUM(O148,O152)*12</f>
        <v>266</v>
      </c>
      <c r="P157" s="26">
        <f>SUM(P116,P123,P130,P138, P144)*14+SUM(P148,P152)*12</f>
        <v>522</v>
      </c>
      <c r="Q157" s="131"/>
      <c r="R157" s="132"/>
      <c r="S157" s="132"/>
      <c r="T157" s="133"/>
    </row>
    <row r="158" spans="1:20">
      <c r="A158" s="164"/>
      <c r="B158" s="165"/>
      <c r="C158" s="165"/>
      <c r="D158" s="165"/>
      <c r="E158" s="165"/>
      <c r="F158" s="165"/>
      <c r="G158" s="165"/>
      <c r="H158" s="165"/>
      <c r="I158" s="165"/>
      <c r="J158" s="166"/>
      <c r="K158" s="170">
        <f>SUM(K157:M157)</f>
        <v>256</v>
      </c>
      <c r="L158" s="171"/>
      <c r="M158" s="172"/>
      <c r="N158" s="151">
        <f>SUM(N157:O157)</f>
        <v>522</v>
      </c>
      <c r="O158" s="152"/>
      <c r="P158" s="153"/>
      <c r="Q158" s="134"/>
      <c r="R158" s="135"/>
      <c r="S158" s="135"/>
      <c r="T158" s="136"/>
    </row>
    <row r="159" spans="1:20" ht="12" customHeight="1">
      <c r="A159" s="14"/>
      <c r="B159" s="14"/>
      <c r="C159" s="14"/>
      <c r="D159" s="14"/>
      <c r="E159" s="14"/>
      <c r="F159" s="14"/>
      <c r="G159" s="14"/>
      <c r="H159" s="14"/>
      <c r="I159" s="14"/>
      <c r="J159" s="14"/>
      <c r="K159" s="15"/>
      <c r="L159" s="15"/>
      <c r="M159" s="15"/>
      <c r="N159" s="16"/>
      <c r="O159" s="16"/>
      <c r="P159" s="16"/>
      <c r="Q159" s="17"/>
      <c r="R159" s="17"/>
      <c r="S159" s="17"/>
      <c r="T159" s="17"/>
    </row>
    <row r="160" spans="1:20" ht="19.5" customHeight="1">
      <c r="A160" s="129" t="s">
        <v>57</v>
      </c>
      <c r="B160" s="129"/>
      <c r="C160" s="129"/>
      <c r="D160" s="129"/>
      <c r="E160" s="129"/>
      <c r="F160" s="129"/>
      <c r="G160" s="129"/>
      <c r="H160" s="129"/>
      <c r="I160" s="129"/>
      <c r="J160" s="129"/>
      <c r="K160" s="129"/>
      <c r="L160" s="129"/>
      <c r="M160" s="129"/>
      <c r="N160" s="129"/>
      <c r="O160" s="129"/>
      <c r="P160" s="129"/>
      <c r="Q160" s="129"/>
      <c r="R160" s="129"/>
      <c r="S160" s="129"/>
      <c r="T160" s="129"/>
    </row>
    <row r="161" spans="1:20" ht="28.5" customHeight="1">
      <c r="A161" s="179" t="s">
        <v>32</v>
      </c>
      <c r="B161" s="173" t="s">
        <v>31</v>
      </c>
      <c r="C161" s="174"/>
      <c r="D161" s="174"/>
      <c r="E161" s="174"/>
      <c r="F161" s="174"/>
      <c r="G161" s="174"/>
      <c r="H161" s="174"/>
      <c r="I161" s="175"/>
      <c r="J161" s="194" t="s">
        <v>46</v>
      </c>
      <c r="K161" s="137" t="s">
        <v>29</v>
      </c>
      <c r="L161" s="137"/>
      <c r="M161" s="137"/>
      <c r="N161" s="137" t="s">
        <v>47</v>
      </c>
      <c r="O161" s="138"/>
      <c r="P161" s="138"/>
      <c r="Q161" s="137" t="s">
        <v>28</v>
      </c>
      <c r="R161" s="137"/>
      <c r="S161" s="137"/>
      <c r="T161" s="137" t="s">
        <v>27</v>
      </c>
    </row>
    <row r="162" spans="1:20" ht="16.5" customHeight="1">
      <c r="A162" s="180"/>
      <c r="B162" s="176"/>
      <c r="C162" s="177"/>
      <c r="D162" s="177"/>
      <c r="E162" s="177"/>
      <c r="F162" s="177"/>
      <c r="G162" s="177"/>
      <c r="H162" s="177"/>
      <c r="I162" s="178"/>
      <c r="J162" s="195"/>
      <c r="K162" s="4" t="s">
        <v>33</v>
      </c>
      <c r="L162" s="4" t="s">
        <v>34</v>
      </c>
      <c r="M162" s="4" t="s">
        <v>35</v>
      </c>
      <c r="N162" s="4" t="s">
        <v>39</v>
      </c>
      <c r="O162" s="4" t="s">
        <v>10</v>
      </c>
      <c r="P162" s="4" t="s">
        <v>36</v>
      </c>
      <c r="Q162" s="4" t="s">
        <v>37</v>
      </c>
      <c r="R162" s="4" t="s">
        <v>33</v>
      </c>
      <c r="S162" s="4" t="s">
        <v>38</v>
      </c>
      <c r="T162" s="137"/>
    </row>
    <row r="163" spans="1:20" ht="20.25" customHeight="1">
      <c r="A163" s="139" t="s">
        <v>58</v>
      </c>
      <c r="B163" s="118"/>
      <c r="C163" s="118"/>
      <c r="D163" s="118"/>
      <c r="E163" s="118"/>
      <c r="F163" s="118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18"/>
      <c r="T163" s="119"/>
    </row>
    <row r="164" spans="1:20">
      <c r="A164" s="38" t="s">
        <v>193</v>
      </c>
      <c r="B164" s="50" t="s">
        <v>195</v>
      </c>
      <c r="C164" s="51"/>
      <c r="D164" s="51"/>
      <c r="E164" s="51"/>
      <c r="F164" s="51"/>
      <c r="G164" s="51"/>
      <c r="H164" s="51"/>
      <c r="I164" s="52"/>
      <c r="J164" s="33">
        <v>4</v>
      </c>
      <c r="K164" s="33">
        <v>2</v>
      </c>
      <c r="L164" s="33">
        <v>1</v>
      </c>
      <c r="M164" s="33">
        <v>1</v>
      </c>
      <c r="N164" s="21">
        <f>K164+L164+M164</f>
        <v>4</v>
      </c>
      <c r="O164" s="21">
        <f>P164-N164</f>
        <v>3</v>
      </c>
      <c r="P164" s="21">
        <f>ROUND(PRODUCT(J164,25)/14,0)</f>
        <v>7</v>
      </c>
      <c r="Q164" s="33"/>
      <c r="R164" s="33" t="s">
        <v>33</v>
      </c>
      <c r="S164" s="34"/>
      <c r="T164" s="13" t="s">
        <v>45</v>
      </c>
    </row>
    <row r="165" spans="1:20" ht="25.5">
      <c r="A165" s="57" t="s">
        <v>194</v>
      </c>
      <c r="B165" s="126" t="s">
        <v>253</v>
      </c>
      <c r="C165" s="127"/>
      <c r="D165" s="127"/>
      <c r="E165" s="127"/>
      <c r="F165" s="127"/>
      <c r="G165" s="127"/>
      <c r="H165" s="127"/>
      <c r="I165" s="128"/>
      <c r="J165" s="33">
        <v>3</v>
      </c>
      <c r="K165" s="33">
        <v>0</v>
      </c>
      <c r="L165" s="33">
        <v>2</v>
      </c>
      <c r="M165" s="33">
        <v>0</v>
      </c>
      <c r="N165" s="21">
        <f>K165+L165+M165</f>
        <v>2</v>
      </c>
      <c r="O165" s="21">
        <f>P165-N165</f>
        <v>3</v>
      </c>
      <c r="P165" s="21">
        <f>ROUND(PRODUCT(J165,25)/14,0)</f>
        <v>5</v>
      </c>
      <c r="Q165" s="33"/>
      <c r="R165" s="33" t="s">
        <v>33</v>
      </c>
      <c r="S165" s="34"/>
      <c r="T165" s="13" t="s">
        <v>45</v>
      </c>
    </row>
    <row r="166" spans="1:20" ht="20.25" customHeight="1">
      <c r="A166" s="139" t="s">
        <v>59</v>
      </c>
      <c r="B166" s="192"/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S166" s="192"/>
      <c r="T166" s="193"/>
    </row>
    <row r="167" spans="1:20" ht="25.5">
      <c r="A167" s="57" t="s">
        <v>197</v>
      </c>
      <c r="B167" s="126" t="s">
        <v>254</v>
      </c>
      <c r="C167" s="127"/>
      <c r="D167" s="127"/>
      <c r="E167" s="127"/>
      <c r="F167" s="127"/>
      <c r="G167" s="127"/>
      <c r="H167" s="127"/>
      <c r="I167" s="128"/>
      <c r="J167" s="33">
        <v>3</v>
      </c>
      <c r="K167" s="33">
        <v>0</v>
      </c>
      <c r="L167" s="33">
        <v>2</v>
      </c>
      <c r="M167" s="33">
        <v>0</v>
      </c>
      <c r="N167" s="21">
        <f>K167+L167+M167</f>
        <v>2</v>
      </c>
      <c r="O167" s="21">
        <f>P167-N167</f>
        <v>3</v>
      </c>
      <c r="P167" s="21">
        <f>ROUND(PRODUCT(J167,25)/14,0)</f>
        <v>5</v>
      </c>
      <c r="Q167" s="33"/>
      <c r="R167" s="33" t="s">
        <v>33</v>
      </c>
      <c r="S167" s="34"/>
      <c r="T167" s="13" t="s">
        <v>45</v>
      </c>
    </row>
    <row r="168" spans="1:20" ht="20.25" customHeight="1">
      <c r="A168" s="139" t="s">
        <v>60</v>
      </c>
      <c r="B168" s="192"/>
      <c r="C168" s="192"/>
      <c r="D168" s="192"/>
      <c r="E168" s="192"/>
      <c r="F168" s="192"/>
      <c r="G168" s="192"/>
      <c r="H168" s="192"/>
      <c r="I168" s="192"/>
      <c r="J168" s="192"/>
      <c r="K168" s="192"/>
      <c r="L168" s="192"/>
      <c r="M168" s="192"/>
      <c r="N168" s="192"/>
      <c r="O168" s="192"/>
      <c r="P168" s="192"/>
      <c r="Q168" s="192"/>
      <c r="R168" s="192"/>
      <c r="S168" s="192"/>
      <c r="T168" s="193"/>
    </row>
    <row r="169" spans="1:20" ht="25.5">
      <c r="A169" s="57" t="s">
        <v>198</v>
      </c>
      <c r="B169" s="126" t="s">
        <v>255</v>
      </c>
      <c r="C169" s="127"/>
      <c r="D169" s="127"/>
      <c r="E169" s="127"/>
      <c r="F169" s="127"/>
      <c r="G169" s="127"/>
      <c r="H169" s="127"/>
      <c r="I169" s="128"/>
      <c r="J169" s="33">
        <v>3</v>
      </c>
      <c r="K169" s="33">
        <v>0</v>
      </c>
      <c r="L169" s="33">
        <v>2</v>
      </c>
      <c r="M169" s="33">
        <v>0</v>
      </c>
      <c r="N169" s="21">
        <f>K169+L169+M169</f>
        <v>2</v>
      </c>
      <c r="O169" s="21">
        <f>P169-N169</f>
        <v>3</v>
      </c>
      <c r="P169" s="21">
        <f>ROUND(PRODUCT(J169,25)/14,0)</f>
        <v>5</v>
      </c>
      <c r="Q169" s="33"/>
      <c r="R169" s="33" t="s">
        <v>33</v>
      </c>
      <c r="S169" s="34"/>
      <c r="T169" s="13" t="s">
        <v>45</v>
      </c>
    </row>
    <row r="170" spans="1:20" ht="18.75" customHeight="1">
      <c r="A170" s="139" t="s">
        <v>61</v>
      </c>
      <c r="B170" s="118"/>
      <c r="C170" s="118"/>
      <c r="D170" s="118"/>
      <c r="E170" s="118"/>
      <c r="F170" s="118"/>
      <c r="G170" s="118"/>
      <c r="H170" s="118"/>
      <c r="I170" s="118"/>
      <c r="J170" s="118"/>
      <c r="K170" s="118"/>
      <c r="L170" s="118"/>
      <c r="M170" s="118"/>
      <c r="N170" s="118"/>
      <c r="O170" s="118"/>
      <c r="P170" s="118"/>
      <c r="Q170" s="118"/>
      <c r="R170" s="118"/>
      <c r="S170" s="118"/>
      <c r="T170" s="119"/>
    </row>
    <row r="171" spans="1:20" ht="25.5">
      <c r="A171" s="57" t="s">
        <v>200</v>
      </c>
      <c r="B171" s="126" t="s">
        <v>256</v>
      </c>
      <c r="C171" s="127"/>
      <c r="D171" s="127"/>
      <c r="E171" s="127"/>
      <c r="F171" s="127"/>
      <c r="G171" s="127"/>
      <c r="H171" s="127"/>
      <c r="I171" s="128"/>
      <c r="J171" s="33">
        <v>3</v>
      </c>
      <c r="K171" s="33">
        <v>0</v>
      </c>
      <c r="L171" s="33">
        <v>2</v>
      </c>
      <c r="M171" s="33">
        <v>0</v>
      </c>
      <c r="N171" s="21">
        <f>K171+L171+M171</f>
        <v>2</v>
      </c>
      <c r="O171" s="21">
        <f>P171-N171</f>
        <v>4</v>
      </c>
      <c r="P171" s="21">
        <f>ROUND(PRODUCT(J171,25)/12,0)</f>
        <v>6</v>
      </c>
      <c r="Q171" s="33"/>
      <c r="R171" s="33" t="s">
        <v>192</v>
      </c>
      <c r="S171" s="34"/>
      <c r="T171" s="13" t="s">
        <v>45</v>
      </c>
    </row>
    <row r="172" spans="1:20" ht="24.75" customHeight="1">
      <c r="A172" s="186" t="s">
        <v>55</v>
      </c>
      <c r="B172" s="187"/>
      <c r="C172" s="187"/>
      <c r="D172" s="187"/>
      <c r="E172" s="187"/>
      <c r="F172" s="187"/>
      <c r="G172" s="187"/>
      <c r="H172" s="187"/>
      <c r="I172" s="188"/>
      <c r="J172" s="55">
        <f t="shared" ref="J172:S172" si="46">SUM(J164:J165,J167,J169,J171)</f>
        <v>16</v>
      </c>
      <c r="K172" s="55">
        <f t="shared" si="46"/>
        <v>2</v>
      </c>
      <c r="L172" s="55">
        <f t="shared" si="46"/>
        <v>9</v>
      </c>
      <c r="M172" s="55">
        <f t="shared" si="46"/>
        <v>1</v>
      </c>
      <c r="N172" s="55">
        <f t="shared" si="46"/>
        <v>12</v>
      </c>
      <c r="O172" s="55">
        <f t="shared" si="46"/>
        <v>16</v>
      </c>
      <c r="P172" s="55">
        <f t="shared" si="46"/>
        <v>28</v>
      </c>
      <c r="Q172" s="55">
        <f t="shared" si="46"/>
        <v>0</v>
      </c>
      <c r="R172" s="55">
        <f t="shared" si="46"/>
        <v>0</v>
      </c>
      <c r="S172" s="55">
        <f t="shared" si="46"/>
        <v>0</v>
      </c>
      <c r="T172" s="59">
        <f>5/50</f>
        <v>0.1</v>
      </c>
    </row>
    <row r="173" spans="1:20" ht="16.5" customHeight="1">
      <c r="A173" s="161" t="s">
        <v>56</v>
      </c>
      <c r="B173" s="162"/>
      <c r="C173" s="162"/>
      <c r="D173" s="162"/>
      <c r="E173" s="162"/>
      <c r="F173" s="162"/>
      <c r="G173" s="162"/>
      <c r="H173" s="162"/>
      <c r="I173" s="162"/>
      <c r="J173" s="163"/>
      <c r="K173" s="26">
        <f t="shared" ref="K173:P173" si="47">SUM(K164,K165,K167,K169)*14+K171*12</f>
        <v>28</v>
      </c>
      <c r="L173" s="26">
        <f t="shared" si="47"/>
        <v>122</v>
      </c>
      <c r="M173" s="26">
        <f t="shared" si="47"/>
        <v>14</v>
      </c>
      <c r="N173" s="26">
        <f t="shared" si="47"/>
        <v>164</v>
      </c>
      <c r="O173" s="26">
        <f t="shared" si="47"/>
        <v>216</v>
      </c>
      <c r="P173" s="26">
        <f t="shared" si="47"/>
        <v>380</v>
      </c>
      <c r="Q173" s="131"/>
      <c r="R173" s="132"/>
      <c r="S173" s="132"/>
      <c r="T173" s="133"/>
    </row>
    <row r="174" spans="1:20" ht="15" customHeight="1">
      <c r="A174" s="164"/>
      <c r="B174" s="165"/>
      <c r="C174" s="165"/>
      <c r="D174" s="165"/>
      <c r="E174" s="165"/>
      <c r="F174" s="165"/>
      <c r="G174" s="165"/>
      <c r="H174" s="165"/>
      <c r="I174" s="165"/>
      <c r="J174" s="166"/>
      <c r="K174" s="170">
        <f>SUM(K173:M173)</f>
        <v>164</v>
      </c>
      <c r="L174" s="171"/>
      <c r="M174" s="172"/>
      <c r="N174" s="151">
        <f>SUM(N173:O173)</f>
        <v>380</v>
      </c>
      <c r="O174" s="152"/>
      <c r="P174" s="153"/>
      <c r="Q174" s="134"/>
      <c r="R174" s="135"/>
      <c r="S174" s="135"/>
      <c r="T174" s="136"/>
    </row>
    <row r="175" spans="1:20" ht="15" customHeight="1">
      <c r="A175" s="14"/>
      <c r="B175" s="14"/>
      <c r="C175" s="14"/>
      <c r="D175" s="14"/>
      <c r="E175" s="14"/>
      <c r="F175" s="14"/>
      <c r="G175" s="14"/>
      <c r="H175" s="14"/>
      <c r="I175" s="14"/>
      <c r="J175" s="14"/>
      <c r="K175" s="15"/>
      <c r="L175" s="15"/>
      <c r="M175" s="15"/>
      <c r="N175" s="18"/>
      <c r="O175" s="18"/>
      <c r="P175" s="18"/>
      <c r="Q175" s="18"/>
      <c r="R175" s="18"/>
      <c r="S175" s="18"/>
      <c r="T175" s="18"/>
    </row>
    <row r="176" spans="1:20" ht="12.75" customHeight="1">
      <c r="A176" s="14"/>
      <c r="B176" s="14"/>
      <c r="C176" s="14"/>
      <c r="D176" s="14"/>
      <c r="E176" s="14"/>
      <c r="F176" s="14"/>
      <c r="G176" s="14"/>
      <c r="H176" s="14"/>
      <c r="I176" s="14"/>
      <c r="J176" s="14"/>
      <c r="K176" s="15"/>
      <c r="L176" s="15"/>
      <c r="M176" s="15"/>
      <c r="N176" s="18"/>
      <c r="O176" s="18"/>
      <c r="P176" s="18"/>
      <c r="Q176" s="18"/>
      <c r="R176" s="18"/>
      <c r="S176" s="18"/>
      <c r="T176" s="18"/>
    </row>
    <row r="177" spans="1:20" ht="24" customHeight="1">
      <c r="A177" s="129" t="s">
        <v>257</v>
      </c>
      <c r="B177" s="130"/>
      <c r="C177" s="130"/>
      <c r="D177" s="130"/>
      <c r="E177" s="130"/>
      <c r="F177" s="130"/>
      <c r="G177" s="130"/>
      <c r="H177" s="130"/>
      <c r="I177" s="130"/>
      <c r="J177" s="130"/>
      <c r="K177" s="130"/>
      <c r="L177" s="130"/>
      <c r="M177" s="130"/>
      <c r="N177" s="130"/>
      <c r="O177" s="130"/>
      <c r="P177" s="130"/>
      <c r="Q177" s="130"/>
      <c r="R177" s="130"/>
      <c r="S177" s="130"/>
      <c r="T177" s="130"/>
    </row>
    <row r="178" spans="1:20" ht="16.5" customHeight="1">
      <c r="A178" s="121" t="s">
        <v>64</v>
      </c>
      <c r="B178" s="154"/>
      <c r="C178" s="154"/>
      <c r="D178" s="154"/>
      <c r="E178" s="154"/>
      <c r="F178" s="154"/>
      <c r="G178" s="154"/>
      <c r="H178" s="154"/>
      <c r="I178" s="154"/>
      <c r="J178" s="154"/>
      <c r="K178" s="154"/>
      <c r="L178" s="154"/>
      <c r="M178" s="154"/>
      <c r="N178" s="154"/>
      <c r="O178" s="154"/>
      <c r="P178" s="154"/>
      <c r="Q178" s="154"/>
      <c r="R178" s="154"/>
      <c r="S178" s="154"/>
      <c r="T178" s="154"/>
    </row>
    <row r="179" spans="1:20" ht="34.5" customHeight="1">
      <c r="A179" s="121" t="s">
        <v>32</v>
      </c>
      <c r="B179" s="121" t="s">
        <v>31</v>
      </c>
      <c r="C179" s="121"/>
      <c r="D179" s="121"/>
      <c r="E179" s="121"/>
      <c r="F179" s="121"/>
      <c r="G179" s="121"/>
      <c r="H179" s="121"/>
      <c r="I179" s="121"/>
      <c r="J179" s="120" t="s">
        <v>46</v>
      </c>
      <c r="K179" s="120" t="s">
        <v>29</v>
      </c>
      <c r="L179" s="120"/>
      <c r="M179" s="120"/>
      <c r="N179" s="120" t="s">
        <v>47</v>
      </c>
      <c r="O179" s="120"/>
      <c r="P179" s="120"/>
      <c r="Q179" s="120" t="s">
        <v>28</v>
      </c>
      <c r="R179" s="120"/>
      <c r="S179" s="120"/>
      <c r="T179" s="120" t="s">
        <v>27</v>
      </c>
    </row>
    <row r="180" spans="1:20">
      <c r="A180" s="121"/>
      <c r="B180" s="121"/>
      <c r="C180" s="121"/>
      <c r="D180" s="121"/>
      <c r="E180" s="121"/>
      <c r="F180" s="121"/>
      <c r="G180" s="121"/>
      <c r="H180" s="121"/>
      <c r="I180" s="121"/>
      <c r="J180" s="120"/>
      <c r="K180" s="36" t="s">
        <v>33</v>
      </c>
      <c r="L180" s="36" t="s">
        <v>34</v>
      </c>
      <c r="M180" s="36" t="s">
        <v>35</v>
      </c>
      <c r="N180" s="36" t="s">
        <v>39</v>
      </c>
      <c r="O180" s="36" t="s">
        <v>10</v>
      </c>
      <c r="P180" s="36" t="s">
        <v>36</v>
      </c>
      <c r="Q180" s="36" t="s">
        <v>37</v>
      </c>
      <c r="R180" s="36" t="s">
        <v>33</v>
      </c>
      <c r="S180" s="36" t="s">
        <v>38</v>
      </c>
      <c r="T180" s="120"/>
    </row>
    <row r="181" spans="1:20" ht="17.25" customHeight="1">
      <c r="A181" s="147" t="s">
        <v>62</v>
      </c>
      <c r="B181" s="148"/>
      <c r="C181" s="148"/>
      <c r="D181" s="148"/>
      <c r="E181" s="148"/>
      <c r="F181" s="148"/>
      <c r="G181" s="148"/>
      <c r="H181" s="148"/>
      <c r="I181" s="148"/>
      <c r="J181" s="148"/>
      <c r="K181" s="148"/>
      <c r="L181" s="148"/>
      <c r="M181" s="148"/>
      <c r="N181" s="148"/>
      <c r="O181" s="148"/>
      <c r="P181" s="148"/>
      <c r="Q181" s="148"/>
      <c r="R181" s="148"/>
      <c r="S181" s="148"/>
      <c r="T181" s="149"/>
    </row>
    <row r="182" spans="1:20">
      <c r="A182" s="39" t="str">
        <f t="shared" ref="A182:A187" si="48">IF(ISNA(INDEX($A$37:$T$174,MATCH($B182,$B$37:$B$174,0),1)),"",INDEX($A$37:$T$174,MATCH($B182,$B$37:$B$174,0),1))</f>
        <v>ELM0001</v>
      </c>
      <c r="B182" s="109" t="s">
        <v>85</v>
      </c>
      <c r="C182" s="109"/>
      <c r="D182" s="109"/>
      <c r="E182" s="109"/>
      <c r="F182" s="109"/>
      <c r="G182" s="109"/>
      <c r="H182" s="109"/>
      <c r="I182" s="109"/>
      <c r="J182" s="21">
        <f t="shared" ref="J182:J187" si="49">IF(ISNA(INDEX($A$37:$T$174,MATCH($B182,$B$37:$B$174,0),10)),"",INDEX($A$37:$T$174,MATCH($B182,$B$37:$B$174,0),10))</f>
        <v>6</v>
      </c>
      <c r="K182" s="21">
        <f t="shared" ref="K182:K187" si="50">IF(ISNA(INDEX($A$37:$T$174,MATCH($B182,$B$37:$B$174,0),11)),"",INDEX($A$37:$T$174,MATCH($B182,$B$37:$B$174,0),11))</f>
        <v>2</v>
      </c>
      <c r="L182" s="21">
        <f t="shared" ref="L182:L187" si="51">IF(ISNA(INDEX($A$37:$T$174,MATCH($B182,$B$37:$B$174,0),12)),"",INDEX($A$37:$T$174,MATCH($B182,$B$37:$B$174,0),12))</f>
        <v>2</v>
      </c>
      <c r="M182" s="21">
        <f t="shared" ref="M182:M187" si="52">IF(ISNA(INDEX($A$37:$T$174,MATCH($B182,$B$37:$B$174,0),13)),"",INDEX($A$37:$T$174,MATCH($B182,$B$37:$B$174,0),13))</f>
        <v>0</v>
      </c>
      <c r="N182" s="21">
        <f t="shared" ref="N182:N187" si="53">IF(ISNA(INDEX($A$37:$T$174,MATCH($B182,$B$37:$B$174,0),14)),"",INDEX($A$37:$T$174,MATCH($B182,$B$37:$B$174,0),14))</f>
        <v>4</v>
      </c>
      <c r="O182" s="21">
        <f t="shared" ref="O182:O187" si="54">IF(ISNA(INDEX($A$37:$T$174,MATCH($B182,$B$37:$B$174,0),15)),"",INDEX($A$37:$T$174,MATCH($B182,$B$37:$B$174,0),15))</f>
        <v>7</v>
      </c>
      <c r="P182" s="21">
        <f t="shared" ref="P182:P187" si="55">IF(ISNA(INDEX($A$37:$T$174,MATCH($B182,$B$37:$B$174,0),16)),"",INDEX($A$37:$T$174,MATCH($B182,$B$37:$B$174,0),16))</f>
        <v>11</v>
      </c>
      <c r="Q182" s="35" t="str">
        <f t="shared" ref="Q182:Q187" si="56">IF(ISNA(INDEX($A$37:$T$174,MATCH($B182,$B$37:$B$174,0),17)),"",INDEX($A$37:$T$174,MATCH($B182,$B$37:$B$174,0),17))</f>
        <v>E</v>
      </c>
      <c r="R182" s="35">
        <f t="shared" ref="R182:R187" si="57">IF(ISNA(INDEX($A$37:$T$174,MATCH($B182,$B$37:$B$174,0),18)),"",INDEX($A$37:$T$174,MATCH($B182,$B$37:$B$174,0),18))</f>
        <v>0</v>
      </c>
      <c r="S182" s="35">
        <f t="shared" ref="S182:S187" si="58">IF(ISNA(INDEX($A$37:$T$174,MATCH($B182,$B$37:$B$174,0),19)),"",INDEX($A$37:$T$174,MATCH($B182,$B$37:$B$174,0),19))</f>
        <v>0</v>
      </c>
      <c r="T182" s="23" t="s">
        <v>42</v>
      </c>
    </row>
    <row r="183" spans="1:20">
      <c r="A183" s="39" t="str">
        <f t="shared" si="48"/>
        <v>ELM0002</v>
      </c>
      <c r="B183" s="109" t="s">
        <v>86</v>
      </c>
      <c r="C183" s="109"/>
      <c r="D183" s="109"/>
      <c r="E183" s="109"/>
      <c r="F183" s="109"/>
      <c r="G183" s="109"/>
      <c r="H183" s="109"/>
      <c r="I183" s="109"/>
      <c r="J183" s="21">
        <f t="shared" si="49"/>
        <v>4</v>
      </c>
      <c r="K183" s="21">
        <f t="shared" si="50"/>
        <v>2</v>
      </c>
      <c r="L183" s="21">
        <f t="shared" si="51"/>
        <v>1</v>
      </c>
      <c r="M183" s="21">
        <f t="shared" si="52"/>
        <v>0</v>
      </c>
      <c r="N183" s="21">
        <f t="shared" si="53"/>
        <v>3</v>
      </c>
      <c r="O183" s="21">
        <f t="shared" si="54"/>
        <v>4</v>
      </c>
      <c r="P183" s="21">
        <f t="shared" si="55"/>
        <v>7</v>
      </c>
      <c r="Q183" s="35" t="str">
        <f t="shared" si="56"/>
        <v>E</v>
      </c>
      <c r="R183" s="35">
        <f t="shared" si="57"/>
        <v>0</v>
      </c>
      <c r="S183" s="35">
        <f t="shared" si="58"/>
        <v>0</v>
      </c>
      <c r="T183" s="23" t="s">
        <v>42</v>
      </c>
    </row>
    <row r="184" spans="1:20">
      <c r="A184" s="39" t="str">
        <f t="shared" si="48"/>
        <v>ELM0003</v>
      </c>
      <c r="B184" s="109" t="s">
        <v>87</v>
      </c>
      <c r="C184" s="109"/>
      <c r="D184" s="109"/>
      <c r="E184" s="109"/>
      <c r="F184" s="109"/>
      <c r="G184" s="109"/>
      <c r="H184" s="109"/>
      <c r="I184" s="109"/>
      <c r="J184" s="21">
        <f t="shared" si="49"/>
        <v>6</v>
      </c>
      <c r="K184" s="21">
        <f t="shared" si="50"/>
        <v>2</v>
      </c>
      <c r="L184" s="21">
        <f t="shared" si="51"/>
        <v>2</v>
      </c>
      <c r="M184" s="21">
        <f t="shared" si="52"/>
        <v>0</v>
      </c>
      <c r="N184" s="21">
        <f t="shared" si="53"/>
        <v>4</v>
      </c>
      <c r="O184" s="21">
        <f t="shared" si="54"/>
        <v>7</v>
      </c>
      <c r="P184" s="21">
        <f t="shared" si="55"/>
        <v>11</v>
      </c>
      <c r="Q184" s="35" t="str">
        <f t="shared" si="56"/>
        <v>E</v>
      </c>
      <c r="R184" s="35">
        <f t="shared" si="57"/>
        <v>0</v>
      </c>
      <c r="S184" s="35">
        <f t="shared" si="58"/>
        <v>0</v>
      </c>
      <c r="T184" s="23" t="s">
        <v>42</v>
      </c>
    </row>
    <row r="185" spans="1:20">
      <c r="A185" s="39" t="str">
        <f t="shared" si="48"/>
        <v>ELM0015</v>
      </c>
      <c r="B185" s="109" t="s">
        <v>89</v>
      </c>
      <c r="C185" s="109"/>
      <c r="D185" s="109"/>
      <c r="E185" s="109"/>
      <c r="F185" s="109"/>
      <c r="G185" s="109"/>
      <c r="H185" s="109"/>
      <c r="I185" s="109"/>
      <c r="J185" s="21">
        <f t="shared" si="49"/>
        <v>5</v>
      </c>
      <c r="K185" s="21">
        <f t="shared" si="50"/>
        <v>2</v>
      </c>
      <c r="L185" s="21">
        <f t="shared" si="51"/>
        <v>2</v>
      </c>
      <c r="M185" s="21">
        <f t="shared" si="52"/>
        <v>0</v>
      </c>
      <c r="N185" s="21">
        <f t="shared" si="53"/>
        <v>4</v>
      </c>
      <c r="O185" s="21">
        <f t="shared" si="54"/>
        <v>5</v>
      </c>
      <c r="P185" s="21">
        <f t="shared" si="55"/>
        <v>9</v>
      </c>
      <c r="Q185" s="35" t="str">
        <f t="shared" si="56"/>
        <v>E</v>
      </c>
      <c r="R185" s="35">
        <f t="shared" si="57"/>
        <v>0</v>
      </c>
      <c r="S185" s="35">
        <f t="shared" si="58"/>
        <v>0</v>
      </c>
      <c r="T185" s="23" t="s">
        <v>42</v>
      </c>
    </row>
    <row r="186" spans="1:20">
      <c r="A186" s="39" t="str">
        <f t="shared" si="48"/>
        <v>ELM0008</v>
      </c>
      <c r="B186" s="109" t="s">
        <v>105</v>
      </c>
      <c r="C186" s="109"/>
      <c r="D186" s="109"/>
      <c r="E186" s="109"/>
      <c r="F186" s="109"/>
      <c r="G186" s="109"/>
      <c r="H186" s="109"/>
      <c r="I186" s="109"/>
      <c r="J186" s="21">
        <f t="shared" si="49"/>
        <v>5</v>
      </c>
      <c r="K186" s="21">
        <f t="shared" si="50"/>
        <v>2</v>
      </c>
      <c r="L186" s="21">
        <f t="shared" si="51"/>
        <v>2</v>
      </c>
      <c r="M186" s="21">
        <f t="shared" si="52"/>
        <v>0</v>
      </c>
      <c r="N186" s="21">
        <f t="shared" si="53"/>
        <v>4</v>
      </c>
      <c r="O186" s="21">
        <f t="shared" si="54"/>
        <v>5</v>
      </c>
      <c r="P186" s="21">
        <f t="shared" si="55"/>
        <v>9</v>
      </c>
      <c r="Q186" s="35" t="str">
        <f t="shared" si="56"/>
        <v>E</v>
      </c>
      <c r="R186" s="35">
        <f t="shared" si="57"/>
        <v>0</v>
      </c>
      <c r="S186" s="35">
        <f t="shared" si="58"/>
        <v>0</v>
      </c>
      <c r="T186" s="23" t="s">
        <v>42</v>
      </c>
    </row>
    <row r="187" spans="1:20">
      <c r="A187" s="39" t="str">
        <f t="shared" si="48"/>
        <v>ELM0009</v>
      </c>
      <c r="B187" s="113" t="s">
        <v>106</v>
      </c>
      <c r="C187" s="114"/>
      <c r="D187" s="114"/>
      <c r="E187" s="114"/>
      <c r="F187" s="114"/>
      <c r="G187" s="114"/>
      <c r="H187" s="114"/>
      <c r="I187" s="115"/>
      <c r="J187" s="21">
        <f t="shared" si="49"/>
        <v>5</v>
      </c>
      <c r="K187" s="21">
        <f t="shared" si="50"/>
        <v>1</v>
      </c>
      <c r="L187" s="21">
        <f t="shared" si="51"/>
        <v>2</v>
      </c>
      <c r="M187" s="21">
        <f t="shared" si="52"/>
        <v>0</v>
      </c>
      <c r="N187" s="21">
        <f t="shared" si="53"/>
        <v>3</v>
      </c>
      <c r="O187" s="21">
        <f t="shared" si="54"/>
        <v>6</v>
      </c>
      <c r="P187" s="21">
        <f t="shared" si="55"/>
        <v>9</v>
      </c>
      <c r="Q187" s="35" t="str">
        <f t="shared" si="56"/>
        <v>E</v>
      </c>
      <c r="R187" s="35">
        <f t="shared" si="57"/>
        <v>0</v>
      </c>
      <c r="S187" s="35">
        <f t="shared" si="58"/>
        <v>0</v>
      </c>
      <c r="T187" s="23" t="s">
        <v>42</v>
      </c>
    </row>
    <row r="188" spans="1:20">
      <c r="A188" s="53" t="s">
        <v>99</v>
      </c>
      <c r="B188" s="47" t="s">
        <v>107</v>
      </c>
      <c r="C188" s="48"/>
      <c r="D188" s="48"/>
      <c r="E188" s="48"/>
      <c r="F188" s="48"/>
      <c r="G188" s="48"/>
      <c r="H188" s="48"/>
      <c r="I188" s="49"/>
      <c r="J188" s="81">
        <v>5</v>
      </c>
      <c r="K188" s="81">
        <v>2</v>
      </c>
      <c r="L188" s="81">
        <v>1</v>
      </c>
      <c r="M188" s="81">
        <v>1</v>
      </c>
      <c r="N188" s="23">
        <f t="shared" ref="N188:N194" si="59">K188+L188+M188</f>
        <v>4</v>
      </c>
      <c r="O188" s="82">
        <f t="shared" ref="O188:O194" si="60">P188-N188</f>
        <v>5</v>
      </c>
      <c r="P188" s="82">
        <f t="shared" ref="P188:P194" si="61">ROUND(PRODUCT(J188,25)/14,0)</f>
        <v>9</v>
      </c>
      <c r="Q188" s="83" t="s">
        <v>37</v>
      </c>
      <c r="R188" s="81"/>
      <c r="S188" s="84"/>
      <c r="T188" s="81" t="s">
        <v>42</v>
      </c>
    </row>
    <row r="189" spans="1:20">
      <c r="A189" s="53" t="s">
        <v>100</v>
      </c>
      <c r="B189" s="47" t="s">
        <v>108</v>
      </c>
      <c r="C189" s="48"/>
      <c r="D189" s="48"/>
      <c r="E189" s="48"/>
      <c r="F189" s="48"/>
      <c r="G189" s="48"/>
      <c r="H189" s="48"/>
      <c r="I189" s="49"/>
      <c r="J189" s="81">
        <v>4</v>
      </c>
      <c r="K189" s="81">
        <v>1</v>
      </c>
      <c r="L189" s="81">
        <v>1</v>
      </c>
      <c r="M189" s="81">
        <v>1</v>
      </c>
      <c r="N189" s="23">
        <f t="shared" si="59"/>
        <v>3</v>
      </c>
      <c r="O189" s="82">
        <f t="shared" si="60"/>
        <v>4</v>
      </c>
      <c r="P189" s="82">
        <f t="shared" si="61"/>
        <v>7</v>
      </c>
      <c r="Q189" s="83" t="s">
        <v>37</v>
      </c>
      <c r="R189" s="81"/>
      <c r="S189" s="84"/>
      <c r="T189" s="81" t="s">
        <v>42</v>
      </c>
    </row>
    <row r="190" spans="1:20">
      <c r="A190" s="53" t="s">
        <v>101</v>
      </c>
      <c r="B190" s="47" t="s">
        <v>109</v>
      </c>
      <c r="C190" s="48"/>
      <c r="D190" s="48"/>
      <c r="E190" s="48"/>
      <c r="F190" s="48"/>
      <c r="G190" s="48"/>
      <c r="H190" s="48"/>
      <c r="I190" s="49"/>
      <c r="J190" s="81">
        <v>4</v>
      </c>
      <c r="K190" s="81">
        <v>2</v>
      </c>
      <c r="L190" s="81">
        <v>1</v>
      </c>
      <c r="M190" s="81">
        <v>0</v>
      </c>
      <c r="N190" s="23">
        <f t="shared" si="59"/>
        <v>3</v>
      </c>
      <c r="O190" s="82">
        <f t="shared" si="60"/>
        <v>4</v>
      </c>
      <c r="P190" s="82">
        <f t="shared" si="61"/>
        <v>7</v>
      </c>
      <c r="Q190" s="83"/>
      <c r="R190" s="81" t="s">
        <v>33</v>
      </c>
      <c r="S190" s="84"/>
      <c r="T190" s="81" t="s">
        <v>42</v>
      </c>
    </row>
    <row r="191" spans="1:20">
      <c r="A191" s="53" t="s">
        <v>102</v>
      </c>
      <c r="B191" s="47" t="s">
        <v>110</v>
      </c>
      <c r="C191" s="48"/>
      <c r="D191" s="48"/>
      <c r="E191" s="48"/>
      <c r="F191" s="48"/>
      <c r="G191" s="48"/>
      <c r="H191" s="48"/>
      <c r="I191" s="49"/>
      <c r="J191" s="81">
        <v>4</v>
      </c>
      <c r="K191" s="81">
        <v>2</v>
      </c>
      <c r="L191" s="81">
        <v>1</v>
      </c>
      <c r="M191" s="81">
        <v>0</v>
      </c>
      <c r="N191" s="23">
        <f t="shared" si="59"/>
        <v>3</v>
      </c>
      <c r="O191" s="82">
        <f t="shared" si="60"/>
        <v>4</v>
      </c>
      <c r="P191" s="82">
        <f t="shared" si="61"/>
        <v>7</v>
      </c>
      <c r="Q191" s="83" t="s">
        <v>37</v>
      </c>
      <c r="R191" s="81"/>
      <c r="S191" s="84"/>
      <c r="T191" s="81" t="s">
        <v>42</v>
      </c>
    </row>
    <row r="192" spans="1:20">
      <c r="A192" s="53" t="s">
        <v>111</v>
      </c>
      <c r="B192" s="47" t="s">
        <v>116</v>
      </c>
      <c r="C192" s="48"/>
      <c r="D192" s="48"/>
      <c r="E192" s="48"/>
      <c r="F192" s="48"/>
      <c r="G192" s="48"/>
      <c r="H192" s="48"/>
      <c r="I192" s="49"/>
      <c r="J192" s="81">
        <v>5</v>
      </c>
      <c r="K192" s="81">
        <v>2</v>
      </c>
      <c r="L192" s="81">
        <v>2</v>
      </c>
      <c r="M192" s="81">
        <v>0</v>
      </c>
      <c r="N192" s="20">
        <f t="shared" si="59"/>
        <v>4</v>
      </c>
      <c r="O192" s="21">
        <f t="shared" si="60"/>
        <v>5</v>
      </c>
      <c r="P192" s="21">
        <f t="shared" si="61"/>
        <v>9</v>
      </c>
      <c r="Q192" s="83" t="s">
        <v>37</v>
      </c>
      <c r="R192" s="81"/>
      <c r="S192" s="84"/>
      <c r="T192" s="81" t="s">
        <v>42</v>
      </c>
    </row>
    <row r="193" spans="1:20">
      <c r="A193" s="53" t="s">
        <v>112</v>
      </c>
      <c r="B193" s="47" t="s">
        <v>117</v>
      </c>
      <c r="C193" s="48"/>
      <c r="D193" s="48"/>
      <c r="E193" s="48"/>
      <c r="F193" s="48"/>
      <c r="G193" s="48"/>
      <c r="H193" s="48"/>
      <c r="I193" s="49"/>
      <c r="J193" s="81">
        <v>6</v>
      </c>
      <c r="K193" s="81">
        <v>2</v>
      </c>
      <c r="L193" s="81">
        <v>1</v>
      </c>
      <c r="M193" s="81">
        <v>1</v>
      </c>
      <c r="N193" s="20">
        <f t="shared" si="59"/>
        <v>4</v>
      </c>
      <c r="O193" s="21">
        <f t="shared" si="60"/>
        <v>7</v>
      </c>
      <c r="P193" s="21">
        <f t="shared" si="61"/>
        <v>11</v>
      </c>
      <c r="Q193" s="83" t="s">
        <v>37</v>
      </c>
      <c r="R193" s="81"/>
      <c r="S193" s="84"/>
      <c r="T193" s="81" t="s">
        <v>42</v>
      </c>
    </row>
    <row r="194" spans="1:20">
      <c r="A194" s="53" t="s">
        <v>113</v>
      </c>
      <c r="B194" s="47" t="s">
        <v>118</v>
      </c>
      <c r="C194" s="48"/>
      <c r="D194" s="48"/>
      <c r="E194" s="48"/>
      <c r="F194" s="48"/>
      <c r="G194" s="48"/>
      <c r="H194" s="48"/>
      <c r="I194" s="49"/>
      <c r="J194" s="81">
        <v>5</v>
      </c>
      <c r="K194" s="81">
        <v>1</v>
      </c>
      <c r="L194" s="81">
        <v>1</v>
      </c>
      <c r="M194" s="81">
        <v>1</v>
      </c>
      <c r="N194" s="20">
        <f t="shared" si="59"/>
        <v>3</v>
      </c>
      <c r="O194" s="21">
        <f t="shared" si="60"/>
        <v>6</v>
      </c>
      <c r="P194" s="21">
        <f t="shared" si="61"/>
        <v>9</v>
      </c>
      <c r="Q194" s="83" t="s">
        <v>37</v>
      </c>
      <c r="R194" s="81"/>
      <c r="S194" s="84"/>
      <c r="T194" s="81" t="s">
        <v>42</v>
      </c>
    </row>
    <row r="195" spans="1:20">
      <c r="A195" s="39" t="str">
        <f>IF(ISNA(INDEX($A$37:$T$174,MATCH($B195,$B$37:$B$174,0),1)),"",INDEX($A$37:$T$174,MATCH($B195,$B$37:$B$174,0),1))</f>
        <v>ELM0017</v>
      </c>
      <c r="B195" s="109" t="s">
        <v>119</v>
      </c>
      <c r="C195" s="109"/>
      <c r="D195" s="109"/>
      <c r="E195" s="109"/>
      <c r="F195" s="109"/>
      <c r="G195" s="109"/>
      <c r="H195" s="109"/>
      <c r="I195" s="109"/>
      <c r="J195" s="21">
        <f>IF(ISNA(INDEX($A$37:$T$174,MATCH($B195,$B$37:$B$174,0),10)),"",INDEX($A$37:$T$174,MATCH($B195,$B$37:$B$174,0),10))</f>
        <v>5</v>
      </c>
      <c r="K195" s="21">
        <f>IF(ISNA(INDEX($A$37:$T$174,MATCH($B195,$B$37:$B$174,0),11)),"",INDEX($A$37:$T$174,MATCH($B195,$B$37:$B$174,0),11))</f>
        <v>2</v>
      </c>
      <c r="L195" s="21">
        <f>IF(ISNA(INDEX($A$37:$T$174,MATCH($B195,$B$37:$B$174,0),12)),"",INDEX($A$37:$T$174,MATCH($B195,$B$37:$B$174,0),12))</f>
        <v>1</v>
      </c>
      <c r="M195" s="21">
        <f>IF(ISNA(INDEX($A$37:$T$174,MATCH($B195,$B$37:$B$174,0),13)),"",INDEX($A$37:$T$174,MATCH($B195,$B$37:$B$174,0),13))</f>
        <v>1</v>
      </c>
      <c r="N195" s="21">
        <f>IF(ISNA(INDEX($A$37:$T$174,MATCH($B195,$B$37:$B$174,0),14)),"",INDEX($A$37:$T$174,MATCH($B195,$B$37:$B$174,0),14))</f>
        <v>4</v>
      </c>
      <c r="O195" s="21">
        <f>IF(ISNA(INDEX($A$37:$T$174,MATCH($B195,$B$37:$B$174,0),15)),"",INDEX($A$37:$T$174,MATCH($B195,$B$37:$B$174,0),15))</f>
        <v>5</v>
      </c>
      <c r="P195" s="21">
        <f>IF(ISNA(INDEX($A$37:$T$174,MATCH($B195,$B$37:$B$174,0),16)),"",INDEX($A$37:$T$174,MATCH($B195,$B$37:$B$174,0),16))</f>
        <v>9</v>
      </c>
      <c r="Q195" s="35" t="str">
        <f>IF(ISNA(INDEX($A$37:$T$174,MATCH($B195,$B$37:$B$174,0),17)),"",INDEX($A$37:$T$174,MATCH($B195,$B$37:$B$174,0),17))</f>
        <v>E</v>
      </c>
      <c r="R195" s="35">
        <f>IF(ISNA(INDEX($A$37:$T$174,MATCH($B195,$B$37:$B$174,0),18)),"",INDEX($A$37:$T$174,MATCH($B195,$B$37:$B$174,0),18))</f>
        <v>0</v>
      </c>
      <c r="S195" s="35">
        <f>IF(ISNA(INDEX($A$37:$T$174,MATCH($B195,$B$37:$B$174,0),19)),"",INDEX($A$37:$T$174,MATCH($B195,$B$37:$B$174,0),19))</f>
        <v>0</v>
      </c>
      <c r="T195" s="23" t="s">
        <v>42</v>
      </c>
    </row>
    <row r="196" spans="1:20">
      <c r="A196" s="85" t="s">
        <v>207</v>
      </c>
      <c r="B196" s="122" t="s">
        <v>208</v>
      </c>
      <c r="C196" s="122"/>
      <c r="D196" s="122"/>
      <c r="E196" s="122"/>
      <c r="F196" s="122"/>
      <c r="G196" s="122"/>
      <c r="H196" s="122"/>
      <c r="I196" s="122"/>
      <c r="J196" s="81">
        <v>4</v>
      </c>
      <c r="K196" s="81">
        <v>2</v>
      </c>
      <c r="L196" s="81">
        <v>2</v>
      </c>
      <c r="M196" s="81">
        <v>0</v>
      </c>
      <c r="N196" s="23">
        <f>K196+L196+M196</f>
        <v>4</v>
      </c>
      <c r="O196" s="82">
        <f>P196-N196</f>
        <v>3</v>
      </c>
      <c r="P196" s="82">
        <f>ROUND(PRODUCT(J196,25)/14,0)</f>
        <v>7</v>
      </c>
      <c r="Q196" s="83" t="s">
        <v>37</v>
      </c>
      <c r="R196" s="81"/>
      <c r="S196" s="84"/>
      <c r="T196" s="81" t="s">
        <v>42</v>
      </c>
    </row>
    <row r="197" spans="1:20">
      <c r="A197" s="86" t="s">
        <v>176</v>
      </c>
      <c r="B197" s="123" t="s">
        <v>180</v>
      </c>
      <c r="C197" s="124"/>
      <c r="D197" s="124"/>
      <c r="E197" s="124"/>
      <c r="F197" s="124"/>
      <c r="G197" s="124"/>
      <c r="H197" s="124"/>
      <c r="I197" s="125"/>
      <c r="J197" s="87">
        <v>4</v>
      </c>
      <c r="K197" s="87">
        <v>1</v>
      </c>
      <c r="L197" s="87">
        <v>2</v>
      </c>
      <c r="M197" s="87">
        <v>0</v>
      </c>
      <c r="N197" s="88">
        <f>K197+L197+M197</f>
        <v>3</v>
      </c>
      <c r="O197" s="82">
        <f>P197-N197</f>
        <v>4</v>
      </c>
      <c r="P197" s="82">
        <f>ROUND(PRODUCT(J197,25)/14,0)</f>
        <v>7</v>
      </c>
      <c r="Q197" s="83" t="s">
        <v>37</v>
      </c>
      <c r="R197" s="81"/>
      <c r="S197" s="84"/>
      <c r="T197" s="81" t="s">
        <v>42</v>
      </c>
    </row>
    <row r="198" spans="1:20">
      <c r="A198" s="39" t="str">
        <f>IF(ISNA(INDEX($A$37:$T$174,MATCH($B198,$B$37:$B$174,0),1)),"",INDEX($A$37:$T$174,MATCH($B198,$B$37:$B$174,0),1))</f>
        <v>ELX0201</v>
      </c>
      <c r="B198" s="109" t="s">
        <v>120</v>
      </c>
      <c r="C198" s="109"/>
      <c r="D198" s="109"/>
      <c r="E198" s="109"/>
      <c r="F198" s="109"/>
      <c r="G198" s="109"/>
      <c r="H198" s="109"/>
      <c r="I198" s="109"/>
      <c r="J198" s="21">
        <f>IF(ISNA(INDEX($A$37:$T$174,MATCH($B198,$B$37:$B$174,0),10)),"",INDEX($A$37:$T$174,MATCH($B198,$B$37:$B$174,0),10))</f>
        <v>3</v>
      </c>
      <c r="K198" s="21">
        <f>IF(ISNA(INDEX($A$37:$T$174,MATCH($B198,$B$37:$B$174,0),11)),"",INDEX($A$37:$T$174,MATCH($B198,$B$37:$B$174,0),11))</f>
        <v>2</v>
      </c>
      <c r="L198" s="21">
        <f>IF(ISNA(INDEX($A$37:$T$174,MATCH($B198,$B$37:$B$174,0),12)),"",INDEX($A$37:$T$174,MATCH($B198,$B$37:$B$174,0),12))</f>
        <v>1</v>
      </c>
      <c r="M198" s="21">
        <f>IF(ISNA(INDEX($A$37:$T$174,MATCH($B198,$B$37:$B$174,0),13)),"",INDEX($A$37:$T$174,MATCH($B198,$B$37:$B$174,0),13))</f>
        <v>0</v>
      </c>
      <c r="N198" s="21">
        <f>IF(ISNA(INDEX($A$37:$T$174,MATCH($B198,$B$37:$B$174,0),14)),"",INDEX($A$37:$T$174,MATCH($B198,$B$37:$B$174,0),14))</f>
        <v>3</v>
      </c>
      <c r="O198" s="21">
        <f>IF(ISNA(INDEX($A$37:$T$174,MATCH($B198,$B$37:$B$174,0),15)),"",INDEX($A$37:$T$174,MATCH($B198,$B$37:$B$174,0),15))</f>
        <v>2</v>
      </c>
      <c r="P198" s="21">
        <f>IF(ISNA(INDEX($A$37:$T$174,MATCH($B198,$B$37:$B$174,0),16)),"",INDEX($A$37:$T$174,MATCH($B198,$B$37:$B$174,0),16))</f>
        <v>5</v>
      </c>
      <c r="Q198" s="35">
        <f>IF(ISNA(INDEX($A$37:$T$174,MATCH($B198,$B$37:$B$174,0),17)),"",INDEX($A$37:$T$174,MATCH($B198,$B$37:$B$174,0),17))</f>
        <v>0</v>
      </c>
      <c r="R198" s="35" t="str">
        <f>IF(ISNA(INDEX($A$37:$T$174,MATCH($B198,$B$37:$B$174,0),18)),"",INDEX($A$37:$T$174,MATCH($B198,$B$37:$B$174,0),18))</f>
        <v>C</v>
      </c>
      <c r="S198" s="35">
        <f>IF(ISNA(INDEX($A$37:$T$174,MATCH($B198,$B$37:$B$174,0),19)),"",INDEX($A$37:$T$174,MATCH($B198,$B$37:$B$174,0),19))</f>
        <v>0</v>
      </c>
      <c r="T198" s="23" t="s">
        <v>42</v>
      </c>
    </row>
    <row r="199" spans="1:20">
      <c r="A199" s="39" t="str">
        <f>IF(ISNA(INDEX($A$37:$T$174,MATCH($B199,$B$37:$B$174,0),1)),"",INDEX($A$37:$T$174,MATCH($B199,$B$37:$B$174,0),1))</f>
        <v>ELX0202</v>
      </c>
      <c r="B199" s="109" t="s">
        <v>121</v>
      </c>
      <c r="C199" s="109"/>
      <c r="D199" s="109"/>
      <c r="E199" s="109"/>
      <c r="F199" s="109"/>
      <c r="G199" s="109"/>
      <c r="H199" s="109"/>
      <c r="I199" s="109"/>
      <c r="J199" s="21">
        <f>IF(ISNA(INDEX($A$37:$T$174,MATCH($B199,$B$37:$B$174,0),10)),"",INDEX($A$37:$T$174,MATCH($B199,$B$37:$B$174,0),10))</f>
        <v>3</v>
      </c>
      <c r="K199" s="21">
        <f>IF(ISNA(INDEX($A$37:$T$174,MATCH($B199,$B$37:$B$174,0),11)),"",INDEX($A$37:$T$174,MATCH($B199,$B$37:$B$174,0),11))</f>
        <v>2</v>
      </c>
      <c r="L199" s="21">
        <f>IF(ISNA(INDEX($A$37:$T$174,MATCH($B199,$B$37:$B$174,0),12)),"",INDEX($A$37:$T$174,MATCH($B199,$B$37:$B$174,0),12))</f>
        <v>1</v>
      </c>
      <c r="M199" s="21">
        <f>IF(ISNA(INDEX($A$37:$T$174,MATCH($B199,$B$37:$B$174,0),13)),"",INDEX($A$37:$T$174,MATCH($B199,$B$37:$B$174,0),13))</f>
        <v>0</v>
      </c>
      <c r="N199" s="21">
        <f>IF(ISNA(INDEX($A$37:$T$174,MATCH($B199,$B$37:$B$174,0),14)),"",INDEX($A$37:$T$174,MATCH($B199,$B$37:$B$174,0),14))</f>
        <v>3</v>
      </c>
      <c r="O199" s="21">
        <f>IF(ISNA(INDEX($A$37:$T$174,MATCH($B199,$B$37:$B$174,0),15)),"",INDEX($A$37:$T$174,MATCH($B199,$B$37:$B$174,0),15))</f>
        <v>2</v>
      </c>
      <c r="P199" s="21">
        <f>IF(ISNA(INDEX($A$37:$T$174,MATCH($B199,$B$37:$B$174,0),16)),"",INDEX($A$37:$T$174,MATCH($B199,$B$37:$B$174,0),16))</f>
        <v>5</v>
      </c>
      <c r="Q199" s="35">
        <f>IF(ISNA(INDEX($A$37:$T$174,MATCH($B199,$B$37:$B$174,0),17)),"",INDEX($A$37:$T$174,MATCH($B199,$B$37:$B$174,0),17))</f>
        <v>0</v>
      </c>
      <c r="R199" s="35" t="str">
        <f>IF(ISNA(INDEX($A$37:$T$174,MATCH($B199,$B$37:$B$174,0),18)),"",INDEX($A$37:$T$174,MATCH($B199,$B$37:$B$174,0),18))</f>
        <v>C</v>
      </c>
      <c r="S199" s="35">
        <f>IF(ISNA(INDEX($A$37:$T$174,MATCH($B199,$B$37:$B$174,0),19)),"",INDEX($A$37:$T$174,MATCH($B199,$B$37:$B$174,0),19))</f>
        <v>0</v>
      </c>
      <c r="T199" s="23" t="s">
        <v>42</v>
      </c>
    </row>
    <row r="200" spans="1:20">
      <c r="A200" s="39" t="str">
        <f>IF(ISNA(INDEX($A$37:$T$174,MATCH($B200,$B$37:$B$174,0),1)),"",INDEX($A$37:$T$174,MATCH($B200,$B$37:$B$174,0),1))</f>
        <v>ELX0055</v>
      </c>
      <c r="B200" s="109" t="s">
        <v>129</v>
      </c>
      <c r="C200" s="109"/>
      <c r="D200" s="109"/>
      <c r="E200" s="109"/>
      <c r="F200" s="109"/>
      <c r="G200" s="109"/>
      <c r="H200" s="109"/>
      <c r="I200" s="109"/>
      <c r="J200" s="21">
        <f>IF(ISNA(INDEX($A$37:$T$174,MATCH($B200,$B$37:$B$174,0),10)),"",INDEX($A$37:$T$174,MATCH($B200,$B$37:$B$174,0),10))</f>
        <v>3</v>
      </c>
      <c r="K200" s="21">
        <f>IF(ISNA(INDEX($A$37:$T$174,MATCH($B200,$B$37:$B$174,0),11)),"",INDEX($A$37:$T$174,MATCH($B200,$B$37:$B$174,0),11))</f>
        <v>2</v>
      </c>
      <c r="L200" s="21">
        <f>IF(ISNA(INDEX($A$37:$T$174,MATCH($B200,$B$37:$B$174,0),12)),"",INDEX($A$37:$T$174,MATCH($B200,$B$37:$B$174,0),12))</f>
        <v>1</v>
      </c>
      <c r="M200" s="21">
        <f>IF(ISNA(INDEX($A$37:$T$174,MATCH($B200,$B$37:$B$174,0),13)),"",INDEX($A$37:$T$174,MATCH($B200,$B$37:$B$174,0),13))</f>
        <v>0</v>
      </c>
      <c r="N200" s="21">
        <f>IF(ISNA(INDEX($A$37:$T$174,MATCH($B200,$B$37:$B$174,0),14)),"",INDEX($A$37:$T$174,MATCH($B200,$B$37:$B$174,0),14))</f>
        <v>3</v>
      </c>
      <c r="O200" s="21">
        <f>IF(ISNA(INDEX($A$37:$T$174,MATCH($B200,$B$37:$B$174,0),15)),"",INDEX($A$37:$T$174,MATCH($B200,$B$37:$B$174,0),15))</f>
        <v>2</v>
      </c>
      <c r="P200" s="21">
        <f>IF(ISNA(INDEX($A$37:$T$174,MATCH($B200,$B$37:$B$174,0),16)),"",INDEX($A$37:$T$174,MATCH($B200,$B$37:$B$174,0),16))</f>
        <v>5</v>
      </c>
      <c r="Q200" s="35">
        <f>IF(ISNA(INDEX($A$37:$T$174,MATCH($B200,$B$37:$B$174,0),17)),"",INDEX($A$37:$T$174,MATCH($B200,$B$37:$B$174,0),17))</f>
        <v>0</v>
      </c>
      <c r="R200" s="35" t="str">
        <f>IF(ISNA(INDEX($A$37:$T$174,MATCH($B200,$B$37:$B$174,0),18)),"",INDEX($A$37:$T$174,MATCH($B200,$B$37:$B$174,0),18))</f>
        <v>C</v>
      </c>
      <c r="S200" s="35">
        <f>IF(ISNA(INDEX($A$37:$T$174,MATCH($B200,$B$37:$B$174,0),19)),"",INDEX($A$37:$T$174,MATCH($B200,$B$37:$B$174,0),19))</f>
        <v>0</v>
      </c>
      <c r="T200" s="23" t="s">
        <v>42</v>
      </c>
    </row>
    <row r="201" spans="1:20">
      <c r="A201" s="39" t="str">
        <f>IF(ISNA(INDEX($A$37:$T$174,MATCH($B201,$B$37:$B$174,0),1)),"",INDEX($A$37:$T$174,MATCH($B201,$B$37:$B$174,0),1))</f>
        <v>ELX0056</v>
      </c>
      <c r="B201" s="109" t="s">
        <v>134</v>
      </c>
      <c r="C201" s="109"/>
      <c r="D201" s="109"/>
      <c r="E201" s="109"/>
      <c r="F201" s="109"/>
      <c r="G201" s="109"/>
      <c r="H201" s="109"/>
      <c r="I201" s="109"/>
      <c r="J201" s="21">
        <f>IF(ISNA(INDEX($A$37:$T$174,MATCH($B201,$B$37:$B$174,0),10)),"",INDEX($A$37:$T$174,MATCH($B201,$B$37:$B$174,0),10))</f>
        <v>3</v>
      </c>
      <c r="K201" s="21">
        <f>IF(ISNA(INDEX($A$37:$T$174,MATCH($B201,$B$37:$B$174,0),11)),"",INDEX($A$37:$T$174,MATCH($B201,$B$37:$B$174,0),11))</f>
        <v>2</v>
      </c>
      <c r="L201" s="21">
        <f>IF(ISNA(INDEX($A$37:$T$174,MATCH($B201,$B$37:$B$174,0),12)),"",INDEX($A$37:$T$174,MATCH($B201,$B$37:$B$174,0),12))</f>
        <v>1</v>
      </c>
      <c r="M201" s="21">
        <f>IF(ISNA(INDEX($A$37:$T$174,MATCH($B201,$B$37:$B$174,0),13)),"",INDEX($A$37:$T$174,MATCH($B201,$B$37:$B$174,0),13))</f>
        <v>0</v>
      </c>
      <c r="N201" s="21">
        <f>IF(ISNA(INDEX($A$37:$T$174,MATCH($B201,$B$37:$B$174,0),14)),"",INDEX($A$37:$T$174,MATCH($B201,$B$37:$B$174,0),14))</f>
        <v>3</v>
      </c>
      <c r="O201" s="21">
        <f>IF(ISNA(INDEX($A$37:$T$174,MATCH($B201,$B$37:$B$174,0),15)),"",INDEX($A$37:$T$174,MATCH($B201,$B$37:$B$174,0),15))</f>
        <v>2</v>
      </c>
      <c r="P201" s="21">
        <f>IF(ISNA(INDEX($A$37:$T$174,MATCH($B201,$B$37:$B$174,0),16)),"",INDEX($A$37:$T$174,MATCH($B201,$B$37:$B$174,0),16))</f>
        <v>5</v>
      </c>
      <c r="Q201" s="35">
        <f>IF(ISNA(INDEX($A$37:$T$174,MATCH($B201,$B$37:$B$174,0),17)),"",INDEX($A$37:$T$174,MATCH($B201,$B$37:$B$174,0),17))</f>
        <v>0</v>
      </c>
      <c r="R201" s="35" t="str">
        <f>IF(ISNA(INDEX($A$37:$T$174,MATCH($B201,$B$37:$B$174,0),18)),"",INDEX($A$37:$T$174,MATCH($B201,$B$37:$B$174,0),18))</f>
        <v>C</v>
      </c>
      <c r="S201" s="35">
        <f>IF(ISNA(INDEX($A$37:$T$174,MATCH($B201,$B$37:$B$174,0),19)),"",INDEX($A$37:$T$174,MATCH($B201,$B$37:$B$174,0),19))</f>
        <v>0</v>
      </c>
      <c r="T201" s="23" t="s">
        <v>42</v>
      </c>
    </row>
    <row r="202" spans="1:20">
      <c r="A202" s="24" t="s">
        <v>30</v>
      </c>
      <c r="B202" s="144"/>
      <c r="C202" s="145"/>
      <c r="D202" s="145"/>
      <c r="E202" s="145"/>
      <c r="F202" s="145"/>
      <c r="G202" s="145"/>
      <c r="H202" s="145"/>
      <c r="I202" s="146"/>
      <c r="J202" s="26">
        <f>IF(ISNA(SUM(J182:J201)),"",SUM(J182:J201))</f>
        <v>89</v>
      </c>
      <c r="K202" s="26">
        <f t="shared" ref="K202:P202" si="62">SUM(K182:K201)</f>
        <v>36</v>
      </c>
      <c r="L202" s="26">
        <f t="shared" si="62"/>
        <v>28</v>
      </c>
      <c r="M202" s="26">
        <f t="shared" si="62"/>
        <v>5</v>
      </c>
      <c r="N202" s="26">
        <f t="shared" si="62"/>
        <v>69</v>
      </c>
      <c r="O202" s="26">
        <f t="shared" si="62"/>
        <v>89</v>
      </c>
      <c r="P202" s="26">
        <f t="shared" si="62"/>
        <v>158</v>
      </c>
      <c r="Q202" s="24">
        <f>COUNTIF(Q182:Q201,"E")</f>
        <v>15</v>
      </c>
      <c r="R202" s="24">
        <f>COUNTIF(R182:R201,"C")</f>
        <v>5</v>
      </c>
      <c r="S202" s="24">
        <f>COUNTIF(S182:S201,"VP")</f>
        <v>0</v>
      </c>
      <c r="T202" s="23"/>
    </row>
    <row r="203" spans="1:20" ht="17.25" customHeight="1">
      <c r="A203" s="147" t="s">
        <v>75</v>
      </c>
      <c r="B203" s="148"/>
      <c r="C203" s="148"/>
      <c r="D203" s="148"/>
      <c r="E203" s="148"/>
      <c r="F203" s="148"/>
      <c r="G203" s="148"/>
      <c r="H203" s="148"/>
      <c r="I203" s="148"/>
      <c r="J203" s="148"/>
      <c r="K203" s="148"/>
      <c r="L203" s="148"/>
      <c r="M203" s="148"/>
      <c r="N203" s="148"/>
      <c r="O203" s="148"/>
      <c r="P203" s="148"/>
      <c r="Q203" s="148"/>
      <c r="R203" s="148"/>
      <c r="S203" s="148"/>
      <c r="T203" s="149"/>
    </row>
    <row r="204" spans="1:20">
      <c r="A204" s="85" t="s">
        <v>214</v>
      </c>
      <c r="B204" s="109" t="s">
        <v>217</v>
      </c>
      <c r="C204" s="109"/>
      <c r="D204" s="109"/>
      <c r="E204" s="109"/>
      <c r="F204" s="109"/>
      <c r="G204" s="109"/>
      <c r="H204" s="109"/>
      <c r="I204" s="109"/>
      <c r="J204" s="89">
        <v>4</v>
      </c>
      <c r="K204" s="89">
        <v>1</v>
      </c>
      <c r="L204" s="89">
        <v>2</v>
      </c>
      <c r="M204" s="90">
        <v>0</v>
      </c>
      <c r="N204" s="23">
        <f>K204+L204+M204</f>
        <v>3</v>
      </c>
      <c r="O204" s="82">
        <f>P204-N204</f>
        <v>5</v>
      </c>
      <c r="P204" s="82">
        <f>ROUND(PRODUCT(J204,25)/12,0)</f>
        <v>8</v>
      </c>
      <c r="Q204" s="83" t="s">
        <v>37</v>
      </c>
      <c r="R204" s="81"/>
      <c r="S204" s="84"/>
      <c r="T204" s="81" t="s">
        <v>42</v>
      </c>
    </row>
    <row r="205" spans="1:20">
      <c r="A205" s="39" t="str">
        <f>IF(ISNA(INDEX($A$37:$T$174,MATCH($B205,$B$37:$B$174,0),1)),"",INDEX($A$37:$T$174,MATCH($B205,$B$37:$B$174,0),1))</f>
        <v>ELX0057</v>
      </c>
      <c r="B205" s="109" t="s">
        <v>272</v>
      </c>
      <c r="C205" s="109"/>
      <c r="D205" s="109"/>
      <c r="E205" s="109"/>
      <c r="F205" s="109"/>
      <c r="G205" s="109"/>
      <c r="H205" s="109"/>
      <c r="I205" s="109"/>
      <c r="J205" s="21">
        <f>IF(ISNA(INDEX($A$37:$T$174,MATCH($B205,$B$37:$B$174,0),10)),"",INDEX($A$37:$T$174,MATCH($B205,$B$37:$B$174,0),10))</f>
        <v>3</v>
      </c>
      <c r="K205" s="21">
        <f>IF(ISNA(INDEX($A$37:$T$174,MATCH($B205,$B$37:$B$174,0),11)),"",INDEX($A$37:$T$174,MATCH($B205,$B$37:$B$174,0),11))</f>
        <v>2</v>
      </c>
      <c r="L205" s="21">
        <f>IF(ISNA(INDEX($A$37:$T$174,MATCH($B205,$B$37:$B$174,0),12)),"",INDEX($A$37:$T$174,MATCH($B205,$B$37:$B$174,0),12))</f>
        <v>1</v>
      </c>
      <c r="M205" s="21">
        <f>IF(ISNA(INDEX($A$37:$T$174,MATCH($B205,$B$37:$B$174,0),13)),"",INDEX($A$37:$T$174,MATCH($B205,$B$37:$B$174,0),13))</f>
        <v>0</v>
      </c>
      <c r="N205" s="21">
        <f>IF(ISNA(INDEX($A$37:$T$174,MATCH($B205,$B$37:$B$174,0),14)),"",INDEX($A$37:$T$174,MATCH($B205,$B$37:$B$174,0),14))</f>
        <v>3</v>
      </c>
      <c r="O205" s="21">
        <f>IF(ISNA(INDEX($A$37:$T$174,MATCH($B205,$B$37:$B$174,0),15)),"",INDEX($A$37:$T$174,MATCH($B205,$B$37:$B$174,0),15))</f>
        <v>3</v>
      </c>
      <c r="P205" s="21">
        <f>IF(ISNA(INDEX($A$37:$T$174,MATCH($B205,$B$37:$B$174,0),16)),"",INDEX($A$37:$T$174,MATCH($B205,$B$37:$B$174,0),16))</f>
        <v>6</v>
      </c>
      <c r="Q205" s="35">
        <f>IF(ISNA(INDEX($A$37:$T$174,MATCH($B205,$B$37:$B$174,0),17)),"",INDEX($A$37:$T$174,MATCH($B205,$B$37:$B$174,0),17))</f>
        <v>0</v>
      </c>
      <c r="R205" s="35" t="str">
        <f>IF(ISNA(INDEX($A$37:$T$174,MATCH($B205,$B$37:$B$174,0),18)),"",INDEX($A$37:$T$174,MATCH($B205,$B$37:$B$174,0),18))</f>
        <v>C</v>
      </c>
      <c r="S205" s="35">
        <f>IF(ISNA(INDEX($A$37:$T$174,MATCH($B205,$B$37:$B$174,0),19)),"",INDEX($A$37:$T$174,MATCH($B205,$B$37:$B$174,0),19))</f>
        <v>0</v>
      </c>
      <c r="T205" s="23" t="s">
        <v>42</v>
      </c>
    </row>
    <row r="206" spans="1:20">
      <c r="A206" s="24" t="s">
        <v>30</v>
      </c>
      <c r="B206" s="121"/>
      <c r="C206" s="121"/>
      <c r="D206" s="121"/>
      <c r="E206" s="121"/>
      <c r="F206" s="121"/>
      <c r="G206" s="121"/>
      <c r="H206" s="121"/>
      <c r="I206" s="121"/>
      <c r="J206" s="26">
        <f t="shared" ref="J206:P206" si="63">SUM(J204:J205)</f>
        <v>7</v>
      </c>
      <c r="K206" s="26">
        <f t="shared" si="63"/>
        <v>3</v>
      </c>
      <c r="L206" s="26">
        <f t="shared" si="63"/>
        <v>3</v>
      </c>
      <c r="M206" s="26">
        <f t="shared" si="63"/>
        <v>0</v>
      </c>
      <c r="N206" s="26">
        <f t="shared" si="63"/>
        <v>6</v>
      </c>
      <c r="O206" s="26">
        <f t="shared" si="63"/>
        <v>8</v>
      </c>
      <c r="P206" s="26">
        <f t="shared" si="63"/>
        <v>14</v>
      </c>
      <c r="Q206" s="24">
        <f>COUNTIF(Q204:Q205,"E")</f>
        <v>1</v>
      </c>
      <c r="R206" s="24">
        <f>COUNTIF(R204:R205,"C")</f>
        <v>1</v>
      </c>
      <c r="S206" s="24">
        <f>COUNTIF(S204:S205,"VP")</f>
        <v>0</v>
      </c>
      <c r="T206" s="25"/>
    </row>
    <row r="207" spans="1:20" ht="27" customHeight="1">
      <c r="A207" s="186" t="s">
        <v>55</v>
      </c>
      <c r="B207" s="187"/>
      <c r="C207" s="187"/>
      <c r="D207" s="187"/>
      <c r="E207" s="187"/>
      <c r="F207" s="187"/>
      <c r="G207" s="187"/>
      <c r="H207" s="187"/>
      <c r="I207" s="188"/>
      <c r="J207" s="26">
        <f t="shared" ref="J207:S207" si="64">SUM(J202,J206)</f>
        <v>96</v>
      </c>
      <c r="K207" s="26">
        <f t="shared" si="64"/>
        <v>39</v>
      </c>
      <c r="L207" s="26">
        <f t="shared" si="64"/>
        <v>31</v>
      </c>
      <c r="M207" s="26">
        <f t="shared" si="64"/>
        <v>5</v>
      </c>
      <c r="N207" s="26">
        <f t="shared" si="64"/>
        <v>75</v>
      </c>
      <c r="O207" s="26">
        <f t="shared" si="64"/>
        <v>97</v>
      </c>
      <c r="P207" s="26">
        <f t="shared" si="64"/>
        <v>172</v>
      </c>
      <c r="Q207" s="26">
        <f t="shared" si="64"/>
        <v>16</v>
      </c>
      <c r="R207" s="26">
        <f t="shared" si="64"/>
        <v>6</v>
      </c>
      <c r="S207" s="26">
        <f t="shared" si="64"/>
        <v>0</v>
      </c>
      <c r="T207" s="59">
        <f>22/50</f>
        <v>0.44</v>
      </c>
    </row>
    <row r="208" spans="1:20">
      <c r="A208" s="161" t="s">
        <v>56</v>
      </c>
      <c r="B208" s="162"/>
      <c r="C208" s="162"/>
      <c r="D208" s="162"/>
      <c r="E208" s="162"/>
      <c r="F208" s="162"/>
      <c r="G208" s="162"/>
      <c r="H208" s="162"/>
      <c r="I208" s="162"/>
      <c r="J208" s="163"/>
      <c r="K208" s="26">
        <f t="shared" ref="K208:P208" si="65">K202*14+K206*12</f>
        <v>540</v>
      </c>
      <c r="L208" s="26">
        <f t="shared" si="65"/>
        <v>428</v>
      </c>
      <c r="M208" s="26">
        <f t="shared" si="65"/>
        <v>70</v>
      </c>
      <c r="N208" s="26">
        <f t="shared" si="65"/>
        <v>1038</v>
      </c>
      <c r="O208" s="26">
        <f t="shared" si="65"/>
        <v>1342</v>
      </c>
      <c r="P208" s="26">
        <f t="shared" si="65"/>
        <v>2380</v>
      </c>
      <c r="Q208" s="131"/>
      <c r="R208" s="132"/>
      <c r="S208" s="132"/>
      <c r="T208" s="133"/>
    </row>
    <row r="209" spans="1:20">
      <c r="A209" s="164"/>
      <c r="B209" s="165"/>
      <c r="C209" s="165"/>
      <c r="D209" s="165"/>
      <c r="E209" s="165"/>
      <c r="F209" s="165"/>
      <c r="G209" s="165"/>
      <c r="H209" s="165"/>
      <c r="I209" s="165"/>
      <c r="J209" s="166"/>
      <c r="K209" s="170">
        <f>SUM(K208:M208)</f>
        <v>1038</v>
      </c>
      <c r="L209" s="171"/>
      <c r="M209" s="172"/>
      <c r="N209" s="151">
        <f>SUM(N208:O208)</f>
        <v>2380</v>
      </c>
      <c r="O209" s="152"/>
      <c r="P209" s="153"/>
      <c r="Q209" s="134"/>
      <c r="R209" s="135"/>
      <c r="S209" s="135"/>
      <c r="T209" s="136"/>
    </row>
    <row r="210" spans="1:20" ht="12.75" customHeight="1">
      <c r="A210" s="95"/>
      <c r="B210" s="95"/>
      <c r="C210" s="95"/>
      <c r="D210" s="95"/>
      <c r="E210" s="95"/>
      <c r="F210" s="95"/>
      <c r="G210" s="95"/>
      <c r="H210" s="95"/>
      <c r="I210" s="95"/>
      <c r="J210" s="95"/>
      <c r="K210" s="269" t="s">
        <v>258</v>
      </c>
      <c r="L210" s="270"/>
      <c r="M210" s="271"/>
      <c r="N210" s="96"/>
      <c r="O210" s="96"/>
      <c r="P210" s="96"/>
      <c r="Q210" s="97"/>
      <c r="R210" s="97"/>
      <c r="S210" s="97"/>
      <c r="T210" s="97"/>
    </row>
    <row r="211" spans="1:20" ht="26.25" customHeight="1">
      <c r="A211" s="95"/>
      <c r="B211" s="95"/>
      <c r="C211" s="95"/>
      <c r="D211" s="95"/>
      <c r="E211" s="95"/>
      <c r="F211" s="95"/>
      <c r="G211" s="95"/>
      <c r="H211" s="95"/>
      <c r="I211" s="95"/>
      <c r="J211" s="95"/>
      <c r="K211" s="272"/>
      <c r="L211" s="273"/>
      <c r="M211" s="274"/>
      <c r="N211" s="96"/>
      <c r="O211" s="96"/>
      <c r="P211" s="96"/>
      <c r="Q211" s="97"/>
      <c r="R211" s="97"/>
      <c r="S211" s="97"/>
      <c r="T211" s="97"/>
    </row>
    <row r="213" spans="1:20" ht="23.25" customHeight="1">
      <c r="A213" s="121" t="s">
        <v>65</v>
      </c>
      <c r="B213" s="154"/>
      <c r="C213" s="154"/>
      <c r="D213" s="154"/>
      <c r="E213" s="154"/>
      <c r="F213" s="154"/>
      <c r="G213" s="154"/>
      <c r="H213" s="154"/>
      <c r="I213" s="154"/>
      <c r="J213" s="154"/>
      <c r="K213" s="154"/>
      <c r="L213" s="154"/>
      <c r="M213" s="154"/>
      <c r="N213" s="154"/>
      <c r="O213" s="154"/>
      <c r="P213" s="154"/>
      <c r="Q213" s="154"/>
      <c r="R213" s="154"/>
      <c r="S213" s="154"/>
      <c r="T213" s="154"/>
    </row>
    <row r="214" spans="1:20" ht="26.25" customHeight="1">
      <c r="A214" s="121" t="s">
        <v>32</v>
      </c>
      <c r="B214" s="121" t="s">
        <v>31</v>
      </c>
      <c r="C214" s="121"/>
      <c r="D214" s="121"/>
      <c r="E214" s="121"/>
      <c r="F214" s="121"/>
      <c r="G214" s="121"/>
      <c r="H214" s="121"/>
      <c r="I214" s="121"/>
      <c r="J214" s="120" t="s">
        <v>46</v>
      </c>
      <c r="K214" s="120" t="s">
        <v>29</v>
      </c>
      <c r="L214" s="120"/>
      <c r="M214" s="120"/>
      <c r="N214" s="120" t="s">
        <v>47</v>
      </c>
      <c r="O214" s="120"/>
      <c r="P214" s="120"/>
      <c r="Q214" s="120" t="s">
        <v>28</v>
      </c>
      <c r="R214" s="120"/>
      <c r="S214" s="120"/>
      <c r="T214" s="120" t="s">
        <v>27</v>
      </c>
    </row>
    <row r="215" spans="1:20">
      <c r="A215" s="121"/>
      <c r="B215" s="121"/>
      <c r="C215" s="121"/>
      <c r="D215" s="121"/>
      <c r="E215" s="121"/>
      <c r="F215" s="121"/>
      <c r="G215" s="121"/>
      <c r="H215" s="121"/>
      <c r="I215" s="121"/>
      <c r="J215" s="120"/>
      <c r="K215" s="36" t="s">
        <v>33</v>
      </c>
      <c r="L215" s="36" t="s">
        <v>34</v>
      </c>
      <c r="M215" s="36" t="s">
        <v>35</v>
      </c>
      <c r="N215" s="36" t="s">
        <v>39</v>
      </c>
      <c r="O215" s="36" t="s">
        <v>10</v>
      </c>
      <c r="P215" s="36" t="s">
        <v>36</v>
      </c>
      <c r="Q215" s="36" t="s">
        <v>37</v>
      </c>
      <c r="R215" s="36" t="s">
        <v>33</v>
      </c>
      <c r="S215" s="36" t="s">
        <v>38</v>
      </c>
      <c r="T215" s="120"/>
    </row>
    <row r="216" spans="1:20" ht="18.75" customHeight="1">
      <c r="A216" s="147" t="s">
        <v>62</v>
      </c>
      <c r="B216" s="148"/>
      <c r="C216" s="148"/>
      <c r="D216" s="148"/>
      <c r="E216" s="148"/>
      <c r="F216" s="148"/>
      <c r="G216" s="148"/>
      <c r="H216" s="148"/>
      <c r="I216" s="148"/>
      <c r="J216" s="148"/>
      <c r="K216" s="148"/>
      <c r="L216" s="148"/>
      <c r="M216" s="148"/>
      <c r="N216" s="148"/>
      <c r="O216" s="148"/>
      <c r="P216" s="148"/>
      <c r="Q216" s="148"/>
      <c r="R216" s="148"/>
      <c r="S216" s="148"/>
      <c r="T216" s="149"/>
    </row>
    <row r="217" spans="1:20">
      <c r="A217" s="53" t="s">
        <v>124</v>
      </c>
      <c r="B217" s="47" t="s">
        <v>88</v>
      </c>
      <c r="C217" s="48"/>
      <c r="D217" s="48"/>
      <c r="E217" s="48"/>
      <c r="F217" s="48"/>
      <c r="G217" s="48"/>
      <c r="H217" s="48"/>
      <c r="I217" s="49"/>
      <c r="J217" s="81">
        <v>6</v>
      </c>
      <c r="K217" s="81">
        <v>2</v>
      </c>
      <c r="L217" s="81">
        <v>2</v>
      </c>
      <c r="M217" s="81">
        <v>0</v>
      </c>
      <c r="N217" s="20">
        <f>K217+L217+M217</f>
        <v>4</v>
      </c>
      <c r="O217" s="21">
        <f t="shared" ref="O217:O226" si="66">P217-N217</f>
        <v>7</v>
      </c>
      <c r="P217" s="21">
        <f t="shared" ref="P217:P226" si="67">ROUND(PRODUCT(J217,25)/14,0)</f>
        <v>11</v>
      </c>
      <c r="Q217" s="83" t="s">
        <v>37</v>
      </c>
      <c r="R217" s="81"/>
      <c r="S217" s="84"/>
      <c r="T217" s="81" t="s">
        <v>44</v>
      </c>
    </row>
    <row r="218" spans="1:20">
      <c r="A218" s="85" t="s">
        <v>163</v>
      </c>
      <c r="B218" s="122" t="s">
        <v>168</v>
      </c>
      <c r="C218" s="122"/>
      <c r="D218" s="122"/>
      <c r="E218" s="122"/>
      <c r="F218" s="122"/>
      <c r="G218" s="122"/>
      <c r="H218" s="122"/>
      <c r="I218" s="122"/>
      <c r="J218" s="81">
        <v>4</v>
      </c>
      <c r="K218" s="81">
        <v>2</v>
      </c>
      <c r="L218" s="81">
        <v>1</v>
      </c>
      <c r="M218" s="81">
        <v>0</v>
      </c>
      <c r="N218" s="20">
        <f>K218+L218+M218</f>
        <v>3</v>
      </c>
      <c r="O218" s="21">
        <f t="shared" si="66"/>
        <v>4</v>
      </c>
      <c r="P218" s="21">
        <f t="shared" si="67"/>
        <v>7</v>
      </c>
      <c r="Q218" s="83" t="s">
        <v>37</v>
      </c>
      <c r="R218" s="81"/>
      <c r="S218" s="84"/>
      <c r="T218" s="81" t="s">
        <v>44</v>
      </c>
    </row>
    <row r="219" spans="1:20">
      <c r="A219" s="85" t="s">
        <v>167</v>
      </c>
      <c r="B219" s="122" t="s">
        <v>172</v>
      </c>
      <c r="C219" s="122"/>
      <c r="D219" s="122"/>
      <c r="E219" s="122"/>
      <c r="F219" s="122"/>
      <c r="G219" s="122"/>
      <c r="H219" s="122"/>
      <c r="I219" s="122"/>
      <c r="J219" s="81">
        <v>5</v>
      </c>
      <c r="K219" s="81">
        <v>2</v>
      </c>
      <c r="L219" s="81">
        <v>2</v>
      </c>
      <c r="M219" s="81">
        <v>0</v>
      </c>
      <c r="N219" s="20">
        <f>K219+L219+M219</f>
        <v>4</v>
      </c>
      <c r="O219" s="21">
        <f t="shared" si="66"/>
        <v>5</v>
      </c>
      <c r="P219" s="21">
        <f t="shared" si="67"/>
        <v>9</v>
      </c>
      <c r="Q219" s="83" t="s">
        <v>37</v>
      </c>
      <c r="R219" s="81"/>
      <c r="S219" s="84"/>
      <c r="T219" s="81" t="s">
        <v>44</v>
      </c>
    </row>
    <row r="220" spans="1:20">
      <c r="A220" s="85" t="s">
        <v>164</v>
      </c>
      <c r="B220" s="122" t="s">
        <v>169</v>
      </c>
      <c r="C220" s="122"/>
      <c r="D220" s="122"/>
      <c r="E220" s="122"/>
      <c r="F220" s="122"/>
      <c r="G220" s="122"/>
      <c r="H220" s="122"/>
      <c r="I220" s="122"/>
      <c r="J220" s="81">
        <v>4</v>
      </c>
      <c r="K220" s="81">
        <v>2</v>
      </c>
      <c r="L220" s="81">
        <v>2</v>
      </c>
      <c r="M220" s="81">
        <v>0</v>
      </c>
      <c r="N220" s="20">
        <f>K220+L220+M220</f>
        <v>4</v>
      </c>
      <c r="O220" s="21">
        <f t="shared" si="66"/>
        <v>3</v>
      </c>
      <c r="P220" s="21">
        <f t="shared" si="67"/>
        <v>7</v>
      </c>
      <c r="Q220" s="83" t="s">
        <v>37</v>
      </c>
      <c r="R220" s="81"/>
      <c r="S220" s="84"/>
      <c r="T220" s="81" t="s">
        <v>44</v>
      </c>
    </row>
    <row r="221" spans="1:20">
      <c r="A221" s="91" t="s">
        <v>124</v>
      </c>
      <c r="B221" s="63" t="s">
        <v>128</v>
      </c>
      <c r="C221" s="64"/>
      <c r="D221" s="64"/>
      <c r="E221" s="64"/>
      <c r="F221" s="64"/>
      <c r="G221" s="64"/>
      <c r="H221" s="64"/>
      <c r="I221" s="65"/>
      <c r="J221" s="81">
        <v>4</v>
      </c>
      <c r="K221" s="81">
        <v>1</v>
      </c>
      <c r="L221" s="81">
        <v>2</v>
      </c>
      <c r="M221" s="81">
        <v>0</v>
      </c>
      <c r="N221" s="20">
        <f>K221+L221+M221</f>
        <v>3</v>
      </c>
      <c r="O221" s="21">
        <f t="shared" si="66"/>
        <v>4</v>
      </c>
      <c r="P221" s="21">
        <f t="shared" si="67"/>
        <v>7</v>
      </c>
      <c r="Q221" s="83" t="s">
        <v>37</v>
      </c>
      <c r="R221" s="81"/>
      <c r="S221" s="84"/>
      <c r="T221" s="81" t="s">
        <v>44</v>
      </c>
    </row>
    <row r="222" spans="1:20">
      <c r="A222" s="53" t="s">
        <v>242</v>
      </c>
      <c r="B222" s="47" t="s">
        <v>241</v>
      </c>
      <c r="C222" s="48"/>
      <c r="D222" s="48"/>
      <c r="E222" s="48"/>
      <c r="F222" s="48"/>
      <c r="G222" s="48"/>
      <c r="H222" s="48"/>
      <c r="I222" s="49"/>
      <c r="J222" s="81">
        <v>3</v>
      </c>
      <c r="K222" s="150" t="s">
        <v>130</v>
      </c>
      <c r="L222" s="111"/>
      <c r="M222" s="112"/>
      <c r="N222" s="20">
        <v>1</v>
      </c>
      <c r="O222" s="21">
        <f t="shared" si="66"/>
        <v>4</v>
      </c>
      <c r="P222" s="21">
        <f t="shared" si="67"/>
        <v>5</v>
      </c>
      <c r="Q222" s="83"/>
      <c r="R222" s="81" t="s">
        <v>33</v>
      </c>
      <c r="S222" s="84"/>
      <c r="T222" s="81" t="s">
        <v>44</v>
      </c>
    </row>
    <row r="223" spans="1:20">
      <c r="A223" s="86" t="s">
        <v>177</v>
      </c>
      <c r="B223" s="113" t="s">
        <v>181</v>
      </c>
      <c r="C223" s="114"/>
      <c r="D223" s="114"/>
      <c r="E223" s="114"/>
      <c r="F223" s="114"/>
      <c r="G223" s="114"/>
      <c r="H223" s="114"/>
      <c r="I223" s="115"/>
      <c r="J223" s="87">
        <v>5</v>
      </c>
      <c r="K223" s="87">
        <v>2</v>
      </c>
      <c r="L223" s="87">
        <v>2</v>
      </c>
      <c r="M223" s="87">
        <v>0</v>
      </c>
      <c r="N223" s="61">
        <f>K223+L223+M223</f>
        <v>4</v>
      </c>
      <c r="O223" s="21">
        <f t="shared" si="66"/>
        <v>5</v>
      </c>
      <c r="P223" s="21">
        <f t="shared" si="67"/>
        <v>9</v>
      </c>
      <c r="Q223" s="83" t="s">
        <v>37</v>
      </c>
      <c r="R223" s="81"/>
      <c r="S223" s="84"/>
      <c r="T223" s="81" t="s">
        <v>44</v>
      </c>
    </row>
    <row r="224" spans="1:20">
      <c r="A224" s="86" t="s">
        <v>175</v>
      </c>
      <c r="B224" s="113" t="s">
        <v>210</v>
      </c>
      <c r="C224" s="114"/>
      <c r="D224" s="114"/>
      <c r="E224" s="114"/>
      <c r="F224" s="114"/>
      <c r="G224" s="114"/>
      <c r="H224" s="114"/>
      <c r="I224" s="115"/>
      <c r="J224" s="87">
        <v>5</v>
      </c>
      <c r="K224" s="87">
        <v>2</v>
      </c>
      <c r="L224" s="87">
        <v>2</v>
      </c>
      <c r="M224" s="87">
        <v>0</v>
      </c>
      <c r="N224" s="61">
        <f>K224+L224+M224</f>
        <v>4</v>
      </c>
      <c r="O224" s="21">
        <f t="shared" si="66"/>
        <v>5</v>
      </c>
      <c r="P224" s="21">
        <f t="shared" si="67"/>
        <v>9</v>
      </c>
      <c r="Q224" s="83" t="s">
        <v>37</v>
      </c>
      <c r="R224" s="81"/>
      <c r="S224" s="84"/>
      <c r="T224" s="81" t="s">
        <v>44</v>
      </c>
    </row>
    <row r="225" spans="1:20">
      <c r="A225" s="86" t="s">
        <v>173</v>
      </c>
      <c r="B225" s="113" t="s">
        <v>178</v>
      </c>
      <c r="C225" s="114"/>
      <c r="D225" s="114"/>
      <c r="E225" s="114"/>
      <c r="F225" s="114"/>
      <c r="G225" s="114"/>
      <c r="H225" s="114"/>
      <c r="I225" s="115"/>
      <c r="J225" s="87">
        <v>5</v>
      </c>
      <c r="K225" s="87">
        <v>2</v>
      </c>
      <c r="L225" s="87">
        <v>1</v>
      </c>
      <c r="M225" s="87">
        <v>0</v>
      </c>
      <c r="N225" s="61">
        <f>K225+L225+M225</f>
        <v>3</v>
      </c>
      <c r="O225" s="21">
        <f t="shared" si="66"/>
        <v>6</v>
      </c>
      <c r="P225" s="21">
        <f t="shared" si="67"/>
        <v>9</v>
      </c>
      <c r="Q225" s="83" t="s">
        <v>37</v>
      </c>
      <c r="R225" s="81"/>
      <c r="S225" s="84"/>
      <c r="T225" s="81" t="s">
        <v>44</v>
      </c>
    </row>
    <row r="226" spans="1:20">
      <c r="A226" s="86" t="s">
        <v>209</v>
      </c>
      <c r="B226" s="113" t="s">
        <v>211</v>
      </c>
      <c r="C226" s="114"/>
      <c r="D226" s="114"/>
      <c r="E226" s="114"/>
      <c r="F226" s="114"/>
      <c r="G226" s="114"/>
      <c r="H226" s="114"/>
      <c r="I226" s="115"/>
      <c r="J226" s="87">
        <v>4</v>
      </c>
      <c r="K226" s="87">
        <v>2</v>
      </c>
      <c r="L226" s="87">
        <v>2</v>
      </c>
      <c r="M226" s="87">
        <v>0</v>
      </c>
      <c r="N226" s="61">
        <f>K226+L226+M226</f>
        <v>4</v>
      </c>
      <c r="O226" s="21">
        <f t="shared" si="66"/>
        <v>3</v>
      </c>
      <c r="P226" s="21">
        <f t="shared" si="67"/>
        <v>7</v>
      </c>
      <c r="Q226" s="83" t="s">
        <v>37</v>
      </c>
      <c r="R226" s="81"/>
      <c r="S226" s="84"/>
      <c r="T226" s="81" t="s">
        <v>44</v>
      </c>
    </row>
    <row r="227" spans="1:20">
      <c r="A227" s="39" t="str">
        <f>IF(ISNA(INDEX($A$37:$T$174,MATCH($B227,$B$37:$B$174,0),1)),"",INDEX($A$37:$T$174,MATCH($B227,$B$37:$B$174,0),1))</f>
        <v>ELX0122</v>
      </c>
      <c r="B227" s="109" t="s">
        <v>136</v>
      </c>
      <c r="C227" s="109"/>
      <c r="D227" s="109"/>
      <c r="E227" s="109"/>
      <c r="F227" s="109"/>
      <c r="G227" s="109"/>
      <c r="H227" s="109"/>
      <c r="I227" s="109"/>
      <c r="J227" s="21">
        <f>IF(ISNA(INDEX($A$37:$T$174,MATCH($B227,$B$37:$B$174,0),10)),"",INDEX($A$37:$T$174,MATCH($B227,$B$37:$B$174,0),10))</f>
        <v>4</v>
      </c>
      <c r="K227" s="21">
        <f>IF(ISNA(INDEX($A$37:$T$174,MATCH($B227,$B$37:$B$174,0),11)),"",INDEX($A$37:$T$174,MATCH($B227,$B$37:$B$174,0),11))</f>
        <v>1</v>
      </c>
      <c r="L227" s="21">
        <f>IF(ISNA(INDEX($A$37:$T$174,MATCH($B227,$B$37:$B$174,0),12)),"",INDEX($A$37:$T$174,MATCH($B227,$B$37:$B$174,0),12))</f>
        <v>1</v>
      </c>
      <c r="M227" s="21">
        <f>IF(ISNA(INDEX($A$37:$T$174,MATCH($B227,$B$37:$B$174,0),13)),"",INDEX($A$37:$T$174,MATCH($B227,$B$37:$B$174,0),13))</f>
        <v>0</v>
      </c>
      <c r="N227" s="21">
        <f>IF(ISNA(INDEX($A$37:$T$174,MATCH($B227,$B$37:$B$174,0),14)),"",INDEX($A$37:$T$174,MATCH($B227,$B$37:$B$174,0),14))</f>
        <v>2</v>
      </c>
      <c r="O227" s="21">
        <f>IF(ISNA(INDEX($A$37:$T$174,MATCH($B227,$B$37:$B$174,0),15)),"",INDEX($A$37:$T$174,MATCH($B227,$B$37:$B$174,0),15))</f>
        <v>5</v>
      </c>
      <c r="P227" s="21">
        <f>IF(ISNA(INDEX($A$37:$T$174,MATCH($B227,$B$37:$B$174,0),16)),"",INDEX($A$37:$T$174,MATCH($B227,$B$37:$B$174,0),16))</f>
        <v>7</v>
      </c>
      <c r="Q227" s="35">
        <f>IF(ISNA(INDEX($A$37:$T$174,MATCH($B227,$B$37:$B$174,0),17)),"",INDEX($A$37:$T$174,MATCH($B227,$B$37:$B$174,0),17))</f>
        <v>0</v>
      </c>
      <c r="R227" s="35" t="str">
        <f>IF(ISNA(INDEX($A$37:$T$174,MATCH($B227,$B$37:$B$174,0),18)),"",INDEX($A$37:$T$174,MATCH($B227,$B$37:$B$174,0),18))</f>
        <v>C</v>
      </c>
      <c r="S227" s="35">
        <f>IF(ISNA(INDEX($A$37:$T$174,MATCH($B227,$B$37:$B$174,0),19)),"",INDEX($A$37:$T$174,MATCH($B227,$B$37:$B$174,0),19))</f>
        <v>0</v>
      </c>
      <c r="T227" s="23" t="s">
        <v>44</v>
      </c>
    </row>
    <row r="228" spans="1:20">
      <c r="A228" s="24" t="s">
        <v>30</v>
      </c>
      <c r="B228" s="144"/>
      <c r="C228" s="145"/>
      <c r="D228" s="145"/>
      <c r="E228" s="145"/>
      <c r="F228" s="145"/>
      <c r="G228" s="145"/>
      <c r="H228" s="145"/>
      <c r="I228" s="146"/>
      <c r="J228" s="26">
        <f>SUM(J217:J227)</f>
        <v>49</v>
      </c>
      <c r="K228" s="26">
        <f>SUM(K217:K227)</f>
        <v>18</v>
      </c>
      <c r="L228" s="26">
        <f>SUM(L217:L227)</f>
        <v>17</v>
      </c>
      <c r="M228" s="26">
        <v>0</v>
      </c>
      <c r="N228" s="26">
        <f>SUM(N217:N227)</f>
        <v>36</v>
      </c>
      <c r="O228" s="26">
        <f>SUM(O217:O227)</f>
        <v>51</v>
      </c>
      <c r="P228" s="26">
        <f>SUM(P217:P226)</f>
        <v>80</v>
      </c>
      <c r="Q228" s="24">
        <f>COUNTIF(Q217:Q227,"E")</f>
        <v>9</v>
      </c>
      <c r="R228" s="24">
        <f>COUNTIF(R217:R227,"C")</f>
        <v>2</v>
      </c>
      <c r="S228" s="24">
        <f>COUNTIF(S217:S227,"VP")</f>
        <v>0</v>
      </c>
      <c r="T228" s="20"/>
    </row>
    <row r="229" spans="1:20" ht="16.5" customHeight="1">
      <c r="A229" s="147" t="s">
        <v>76</v>
      </c>
      <c r="B229" s="148"/>
      <c r="C229" s="148"/>
      <c r="D229" s="148"/>
      <c r="E229" s="148"/>
      <c r="F229" s="148"/>
      <c r="G229" s="148"/>
      <c r="H229" s="148"/>
      <c r="I229" s="148"/>
      <c r="J229" s="148"/>
      <c r="K229" s="148"/>
      <c r="L229" s="148"/>
      <c r="M229" s="148"/>
      <c r="N229" s="148"/>
      <c r="O229" s="148"/>
      <c r="P229" s="148"/>
      <c r="Q229" s="148"/>
      <c r="R229" s="148"/>
      <c r="S229" s="148"/>
      <c r="T229" s="149"/>
    </row>
    <row r="230" spans="1:20">
      <c r="A230" s="85" t="s">
        <v>166</v>
      </c>
      <c r="B230" s="109" t="s">
        <v>171</v>
      </c>
      <c r="C230" s="109"/>
      <c r="D230" s="109"/>
      <c r="E230" s="109"/>
      <c r="F230" s="109"/>
      <c r="G230" s="109"/>
      <c r="H230" s="109"/>
      <c r="I230" s="109"/>
      <c r="J230" s="89">
        <v>5</v>
      </c>
      <c r="K230" s="89">
        <v>2</v>
      </c>
      <c r="L230" s="89">
        <v>2</v>
      </c>
      <c r="M230" s="90">
        <v>0</v>
      </c>
      <c r="N230" s="20">
        <f>K230+L230+M230</f>
        <v>4</v>
      </c>
      <c r="O230" s="21">
        <f>P230-N230</f>
        <v>6</v>
      </c>
      <c r="P230" s="21">
        <f>ROUND(PRODUCT(J230,25)/12,0)</f>
        <v>10</v>
      </c>
      <c r="Q230" s="83" t="s">
        <v>37</v>
      </c>
      <c r="R230" s="81"/>
      <c r="S230" s="84"/>
      <c r="T230" s="81" t="s">
        <v>44</v>
      </c>
    </row>
    <row r="231" spans="1:20">
      <c r="A231" s="85" t="s">
        <v>212</v>
      </c>
      <c r="B231" s="109" t="s">
        <v>215</v>
      </c>
      <c r="C231" s="109"/>
      <c r="D231" s="109"/>
      <c r="E231" s="109"/>
      <c r="F231" s="109"/>
      <c r="G231" s="109"/>
      <c r="H231" s="109"/>
      <c r="I231" s="109"/>
      <c r="J231" s="89">
        <v>4</v>
      </c>
      <c r="K231" s="89">
        <v>2</v>
      </c>
      <c r="L231" s="89">
        <v>1</v>
      </c>
      <c r="M231" s="90">
        <v>0</v>
      </c>
      <c r="N231" s="20">
        <f>K231+L231+M231</f>
        <v>3</v>
      </c>
      <c r="O231" s="21">
        <f>P231-N231</f>
        <v>5</v>
      </c>
      <c r="P231" s="21">
        <f>ROUND(PRODUCT(J231,25)/12,0)</f>
        <v>8</v>
      </c>
      <c r="Q231" s="83" t="s">
        <v>37</v>
      </c>
      <c r="R231" s="81"/>
      <c r="S231" s="84"/>
      <c r="T231" s="81" t="s">
        <v>44</v>
      </c>
    </row>
    <row r="232" spans="1:20">
      <c r="A232" s="85" t="s">
        <v>191</v>
      </c>
      <c r="B232" s="109" t="s">
        <v>186</v>
      </c>
      <c r="C232" s="109"/>
      <c r="D232" s="109"/>
      <c r="E232" s="109"/>
      <c r="F232" s="109"/>
      <c r="G232" s="109"/>
      <c r="H232" s="109"/>
      <c r="I232" s="109"/>
      <c r="J232" s="89">
        <v>4</v>
      </c>
      <c r="K232" s="89">
        <v>1</v>
      </c>
      <c r="L232" s="89">
        <v>2</v>
      </c>
      <c r="M232" s="90">
        <v>0</v>
      </c>
      <c r="N232" s="20">
        <f>K232+L232+M232</f>
        <v>3</v>
      </c>
      <c r="O232" s="21">
        <f>P232-N232</f>
        <v>5</v>
      </c>
      <c r="P232" s="21">
        <f>ROUND(PRODUCT(J232,25)/12,0)</f>
        <v>8</v>
      </c>
      <c r="Q232" s="83" t="s">
        <v>37</v>
      </c>
      <c r="R232" s="81"/>
      <c r="S232" s="84"/>
      <c r="T232" s="81" t="s">
        <v>44</v>
      </c>
    </row>
    <row r="233" spans="1:20">
      <c r="A233" s="85" t="s">
        <v>213</v>
      </c>
      <c r="B233" s="109" t="s">
        <v>216</v>
      </c>
      <c r="C233" s="109"/>
      <c r="D233" s="109"/>
      <c r="E233" s="109"/>
      <c r="F233" s="109"/>
      <c r="G233" s="109"/>
      <c r="H233" s="109"/>
      <c r="I233" s="109"/>
      <c r="J233" s="89">
        <v>4</v>
      </c>
      <c r="K233" s="89">
        <v>2</v>
      </c>
      <c r="L233" s="89">
        <v>1</v>
      </c>
      <c r="M233" s="90">
        <v>0</v>
      </c>
      <c r="N233" s="20">
        <f>K233+L233+M233</f>
        <v>3</v>
      </c>
      <c r="O233" s="21">
        <f>P233-N233</f>
        <v>5</v>
      </c>
      <c r="P233" s="21">
        <f>ROUND(PRODUCT(J233,25)/12,0)</f>
        <v>8</v>
      </c>
      <c r="Q233" s="83" t="s">
        <v>37</v>
      </c>
      <c r="R233" s="81"/>
      <c r="S233" s="84"/>
      <c r="T233" s="81" t="s">
        <v>44</v>
      </c>
    </row>
    <row r="234" spans="1:20">
      <c r="A234" s="39" t="str">
        <f>IF(ISNA(INDEX($A$37:$T$174,MATCH($B234,$B$37:$B$174,0),1)),"",INDEX($A$37:$T$174,MATCH($B234,$B$37:$B$174,0),1))</f>
        <v>ELX0123</v>
      </c>
      <c r="B234" s="109" t="s">
        <v>271</v>
      </c>
      <c r="C234" s="109"/>
      <c r="D234" s="109"/>
      <c r="E234" s="109"/>
      <c r="F234" s="109"/>
      <c r="G234" s="109"/>
      <c r="H234" s="109"/>
      <c r="I234" s="109"/>
      <c r="J234" s="21">
        <f>IF(ISNA(INDEX($A$37:$T$174,MATCH($B234,$B$37:$B$174,0),10)),"",INDEX($A$37:$T$174,MATCH($B234,$B$37:$B$174,0),10))</f>
        <v>3</v>
      </c>
      <c r="K234" s="21">
        <f>IF(ISNA(INDEX($A$37:$T$174,MATCH($B234,$B$37:$B$174,0),11)),"",INDEX($A$37:$T$174,MATCH($B234,$B$37:$B$174,0),11))</f>
        <v>1</v>
      </c>
      <c r="L234" s="21">
        <f>IF(ISNA(INDEX($A$37:$T$174,MATCH($B234,$B$37:$B$174,0),12)),"",INDEX($A$37:$T$174,MATCH($B234,$B$37:$B$174,0),12))</f>
        <v>1</v>
      </c>
      <c r="M234" s="21">
        <f>IF(ISNA(INDEX($A$37:$T$174,MATCH($B234,$B$37:$B$174,0),13)),"",INDEX($A$37:$T$174,MATCH($B234,$B$37:$B$174,0),13))</f>
        <v>0</v>
      </c>
      <c r="N234" s="21">
        <f>IF(ISNA(INDEX($A$37:$T$174,MATCH($B234,$B$37:$B$174,0),14)),"",INDEX($A$37:$T$174,MATCH($B234,$B$37:$B$174,0),14))</f>
        <v>2</v>
      </c>
      <c r="O234" s="21">
        <f>IF(ISNA(INDEX($A$37:$T$174,MATCH($B234,$B$37:$B$174,0),15)),"",INDEX($A$37:$T$174,MATCH($B234,$B$37:$B$174,0),15))</f>
        <v>4</v>
      </c>
      <c r="P234" s="21">
        <f>IF(ISNA(INDEX($A$37:$T$174,MATCH($B234,$B$37:$B$174,0),16)),"",INDEX($A$37:$T$174,MATCH($B234,$B$37:$B$174,0),16))</f>
        <v>6</v>
      </c>
      <c r="Q234" s="35">
        <f>IF(ISNA(INDEX($A$37:$T$174,MATCH($B234,$B$37:$B$174,0),17)),"",INDEX($A$37:$T$174,MATCH($B234,$B$37:$B$174,0),17))</f>
        <v>0</v>
      </c>
      <c r="R234" s="35" t="str">
        <f>IF(ISNA(INDEX($A$37:$T$174,MATCH($B234,$B$37:$B$174,0),18)),"",INDEX($A$37:$T$174,MATCH($B234,$B$37:$B$174,0),18))</f>
        <v>C</v>
      </c>
      <c r="S234" s="35">
        <f>IF(ISNA(INDEX($A$37:$T$174,MATCH($B234,$B$37:$B$174,0),19)),"",INDEX($A$37:$T$174,MATCH($B234,$B$37:$B$174,0),19))</f>
        <v>0</v>
      </c>
      <c r="T234" s="23" t="s">
        <v>44</v>
      </c>
    </row>
    <row r="235" spans="1:20">
      <c r="A235" s="39" t="str">
        <f>IF(ISNA(INDEX($A$37:$T$174,MATCH($B235,$B$37:$B$174,0),1)),"",INDEX($A$37:$T$174,MATCH($B235,$B$37:$B$174,0),1))</f>
        <v>ELM0221</v>
      </c>
      <c r="B235" s="47" t="s">
        <v>137</v>
      </c>
      <c r="C235" s="48"/>
      <c r="D235" s="48"/>
      <c r="E235" s="48"/>
      <c r="F235" s="48"/>
      <c r="G235" s="48"/>
      <c r="H235" s="48"/>
      <c r="I235" s="49"/>
      <c r="J235" s="82">
        <f>IF(ISNA(INDEX($A$37:$T$174,MATCH($B235,$B$37:$B$174,0),10)),"",INDEX($A$37:$T$174,MATCH($B235,$B$37:$B$174,0),10))</f>
        <v>3</v>
      </c>
      <c r="K235" s="110" t="s">
        <v>138</v>
      </c>
      <c r="L235" s="111"/>
      <c r="M235" s="112"/>
      <c r="N235" s="21">
        <f>IF(ISNA(INDEX($A$37:$T$174,MATCH($B235,$B$37:$B$174,0),14)),"",INDEX($A$37:$T$174,MATCH($B235,$B$37:$B$174,0),14))</f>
        <v>1</v>
      </c>
      <c r="O235" s="21">
        <f>IF(ISNA(INDEX($A$37:$T$174,MATCH($B235,$B$37:$B$174,0),15)),"",INDEX($A$37:$T$174,MATCH($B235,$B$37:$B$174,0),15))</f>
        <v>5</v>
      </c>
      <c r="P235" s="21">
        <f>IF(ISNA(INDEX($A$37:$T$174,MATCH($B235,$B$37:$B$174,0),16)),"",INDEX($A$37:$T$174,MATCH($B235,$B$37:$B$174,0),16))</f>
        <v>6</v>
      </c>
      <c r="Q235" s="35">
        <f>IF(ISNA(INDEX($A$37:$T$174,MATCH($B235,$B$37:$B$174,0),17)),"",INDEX($A$37:$T$174,MATCH($B235,$B$37:$B$174,0),17))</f>
        <v>0</v>
      </c>
      <c r="R235" s="35">
        <f>IF(ISNA(INDEX($A$37:$T$174,MATCH($B235,$B$37:$B$174,0),18)),"",INDEX($A$37:$T$174,MATCH($B235,$B$37:$B$174,0),18))</f>
        <v>0</v>
      </c>
      <c r="S235" s="35" t="str">
        <f>IF(ISNA(INDEX($A$37:$T$174,MATCH($B235,$B$37:$B$174,0),19)),"",INDEX($A$37:$T$174,MATCH($B235,$B$37:$B$174,0),19))</f>
        <v>VP</v>
      </c>
      <c r="T235" s="20" t="s">
        <v>44</v>
      </c>
    </row>
    <row r="236" spans="1:20">
      <c r="A236" s="24" t="s">
        <v>30</v>
      </c>
      <c r="B236" s="121"/>
      <c r="C236" s="121"/>
      <c r="D236" s="121"/>
      <c r="E236" s="121"/>
      <c r="F236" s="121"/>
      <c r="G236" s="121"/>
      <c r="H236" s="121"/>
      <c r="I236" s="121"/>
      <c r="J236" s="26">
        <f>SUM(J230:J235)</f>
        <v>23</v>
      </c>
      <c r="K236" s="26">
        <f>SUM(K230:K235)</f>
        <v>8</v>
      </c>
      <c r="L236" s="26">
        <f>SUM(L230:L235)</f>
        <v>7</v>
      </c>
      <c r="M236" s="26">
        <v>0</v>
      </c>
      <c r="N236" s="26">
        <f>SUM(N230:N235)</f>
        <v>16</v>
      </c>
      <c r="O236" s="26">
        <f>SUM(O230:O235)</f>
        <v>30</v>
      </c>
      <c r="P236" s="26">
        <f>SUM(P230:P235)</f>
        <v>46</v>
      </c>
      <c r="Q236" s="24">
        <f>COUNTIF(Q230:Q235,"E")</f>
        <v>4</v>
      </c>
      <c r="R236" s="24">
        <f>COUNTIF(R230:R235,"C")</f>
        <v>1</v>
      </c>
      <c r="S236" s="24">
        <f>COUNTIF(S230:S235,"VP")</f>
        <v>1</v>
      </c>
      <c r="T236" s="25"/>
    </row>
    <row r="237" spans="1:20" ht="25.5" customHeight="1">
      <c r="A237" s="186" t="s">
        <v>55</v>
      </c>
      <c r="B237" s="187"/>
      <c r="C237" s="187"/>
      <c r="D237" s="187"/>
      <c r="E237" s="187"/>
      <c r="F237" s="187"/>
      <c r="G237" s="187"/>
      <c r="H237" s="187"/>
      <c r="I237" s="188"/>
      <c r="J237" s="26">
        <f t="shared" ref="J237:S237" si="68">SUM(J228,J236)</f>
        <v>72</v>
      </c>
      <c r="K237" s="26">
        <f t="shared" si="68"/>
        <v>26</v>
      </c>
      <c r="L237" s="26">
        <f t="shared" si="68"/>
        <v>24</v>
      </c>
      <c r="M237" s="26">
        <f t="shared" si="68"/>
        <v>0</v>
      </c>
      <c r="N237" s="26">
        <f t="shared" si="68"/>
        <v>52</v>
      </c>
      <c r="O237" s="26">
        <f t="shared" si="68"/>
        <v>81</v>
      </c>
      <c r="P237" s="26">
        <f t="shared" si="68"/>
        <v>126</v>
      </c>
      <c r="Q237" s="26">
        <f t="shared" si="68"/>
        <v>13</v>
      </c>
      <c r="R237" s="26">
        <f t="shared" si="68"/>
        <v>3</v>
      </c>
      <c r="S237" s="26">
        <f t="shared" si="68"/>
        <v>1</v>
      </c>
      <c r="T237" s="59">
        <f>17/50</f>
        <v>0.34</v>
      </c>
    </row>
    <row r="238" spans="1:20" ht="13.5" customHeight="1">
      <c r="A238" s="161" t="s">
        <v>56</v>
      </c>
      <c r="B238" s="162"/>
      <c r="C238" s="162"/>
      <c r="D238" s="162"/>
      <c r="E238" s="162"/>
      <c r="F238" s="162"/>
      <c r="G238" s="162"/>
      <c r="H238" s="162"/>
      <c r="I238" s="162"/>
      <c r="J238" s="163"/>
      <c r="K238" s="26">
        <f>K228*14+K236*12</f>
        <v>348</v>
      </c>
      <c r="L238" s="26">
        <f>L228*14+L236*12</f>
        <v>322</v>
      </c>
      <c r="M238" s="26">
        <v>0</v>
      </c>
      <c r="N238" s="26">
        <f>N228*14+N236*12</f>
        <v>696</v>
      </c>
      <c r="O238" s="26">
        <f>O228*14+O236*12</f>
        <v>1074</v>
      </c>
      <c r="P238" s="26">
        <f>P228*14+P236*12</f>
        <v>1672</v>
      </c>
      <c r="Q238" s="131"/>
      <c r="R238" s="132"/>
      <c r="S238" s="132"/>
      <c r="T238" s="133"/>
    </row>
    <row r="239" spans="1:20" ht="16.5" customHeight="1">
      <c r="A239" s="164"/>
      <c r="B239" s="165"/>
      <c r="C239" s="165"/>
      <c r="D239" s="165"/>
      <c r="E239" s="165"/>
      <c r="F239" s="165"/>
      <c r="G239" s="165"/>
      <c r="H239" s="165"/>
      <c r="I239" s="165"/>
      <c r="J239" s="166"/>
      <c r="K239" s="170">
        <f>SUM(K238:M238)</f>
        <v>670</v>
      </c>
      <c r="L239" s="171"/>
      <c r="M239" s="172"/>
      <c r="N239" s="151">
        <f>SUM(N238:O238)</f>
        <v>1770</v>
      </c>
      <c r="O239" s="152"/>
      <c r="P239" s="153"/>
      <c r="Q239" s="134"/>
      <c r="R239" s="135"/>
      <c r="S239" s="135"/>
      <c r="T239" s="136"/>
    </row>
    <row r="240" spans="1:20" ht="8.25" customHeight="1"/>
    <row r="241" spans="1:20">
      <c r="B241" s="2"/>
      <c r="C241" s="2"/>
      <c r="D241" s="2"/>
      <c r="E241" s="2"/>
      <c r="F241" s="2"/>
      <c r="G241" s="2"/>
      <c r="M241" s="10"/>
      <c r="N241" s="10"/>
      <c r="O241" s="10"/>
      <c r="P241" s="10"/>
      <c r="Q241" s="10"/>
      <c r="R241" s="10"/>
      <c r="S241" s="10"/>
    </row>
    <row r="242" spans="1:20">
      <c r="B242" s="10"/>
      <c r="C242" s="10"/>
      <c r="D242" s="10"/>
      <c r="E242" s="10"/>
      <c r="F242" s="10"/>
      <c r="G242" s="10"/>
      <c r="H242" s="19"/>
      <c r="I242" s="19"/>
      <c r="J242" s="19"/>
      <c r="M242" s="10"/>
      <c r="N242" s="10"/>
      <c r="O242" s="10"/>
      <c r="P242" s="10"/>
      <c r="Q242" s="10"/>
      <c r="R242" s="10"/>
      <c r="S242" s="10"/>
    </row>
    <row r="243" spans="1:20" ht="12" customHeight="1"/>
    <row r="244" spans="1:20" ht="22.5" customHeight="1">
      <c r="A244" s="121" t="s">
        <v>74</v>
      </c>
      <c r="B244" s="154"/>
      <c r="C244" s="154"/>
      <c r="D244" s="154"/>
      <c r="E244" s="154"/>
      <c r="F244" s="154"/>
      <c r="G244" s="154"/>
      <c r="H244" s="154"/>
      <c r="I244" s="154"/>
      <c r="J244" s="154"/>
      <c r="K244" s="154"/>
      <c r="L244" s="154"/>
      <c r="M244" s="154"/>
      <c r="N244" s="154"/>
      <c r="O244" s="154"/>
      <c r="P244" s="154"/>
      <c r="Q244" s="154"/>
      <c r="R244" s="154"/>
      <c r="S244" s="154"/>
      <c r="T244" s="154"/>
    </row>
    <row r="245" spans="1:20" ht="25.5" customHeight="1">
      <c r="A245" s="121" t="s">
        <v>32</v>
      </c>
      <c r="B245" s="121" t="s">
        <v>31</v>
      </c>
      <c r="C245" s="121"/>
      <c r="D245" s="121"/>
      <c r="E245" s="121"/>
      <c r="F245" s="121"/>
      <c r="G245" s="121"/>
      <c r="H245" s="121"/>
      <c r="I245" s="121"/>
      <c r="J245" s="120" t="s">
        <v>46</v>
      </c>
      <c r="K245" s="120" t="s">
        <v>29</v>
      </c>
      <c r="L245" s="120"/>
      <c r="M245" s="120"/>
      <c r="N245" s="120" t="s">
        <v>47</v>
      </c>
      <c r="O245" s="120"/>
      <c r="P245" s="120"/>
      <c r="Q245" s="120" t="s">
        <v>28</v>
      </c>
      <c r="R245" s="120"/>
      <c r="S245" s="120"/>
      <c r="T245" s="120" t="s">
        <v>27</v>
      </c>
    </row>
    <row r="246" spans="1:20" ht="18" customHeight="1">
      <c r="A246" s="121"/>
      <c r="B246" s="121"/>
      <c r="C246" s="121"/>
      <c r="D246" s="121"/>
      <c r="E246" s="121"/>
      <c r="F246" s="121"/>
      <c r="G246" s="121"/>
      <c r="H246" s="121"/>
      <c r="I246" s="121"/>
      <c r="J246" s="120"/>
      <c r="K246" s="36" t="s">
        <v>33</v>
      </c>
      <c r="L246" s="36" t="s">
        <v>34</v>
      </c>
      <c r="M246" s="36" t="s">
        <v>35</v>
      </c>
      <c r="N246" s="36" t="s">
        <v>39</v>
      </c>
      <c r="O246" s="36" t="s">
        <v>10</v>
      </c>
      <c r="P246" s="36" t="s">
        <v>36</v>
      </c>
      <c r="Q246" s="36" t="s">
        <v>37</v>
      </c>
      <c r="R246" s="36" t="s">
        <v>33</v>
      </c>
      <c r="S246" s="36" t="s">
        <v>38</v>
      </c>
      <c r="T246" s="120"/>
    </row>
    <row r="247" spans="1:20" ht="19.5" customHeight="1">
      <c r="A247" s="147" t="s">
        <v>62</v>
      </c>
      <c r="B247" s="148"/>
      <c r="C247" s="148"/>
      <c r="D247" s="148"/>
      <c r="E247" s="148"/>
      <c r="F247" s="148"/>
      <c r="G247" s="148"/>
      <c r="H247" s="148"/>
      <c r="I247" s="148"/>
      <c r="J247" s="148"/>
      <c r="K247" s="148"/>
      <c r="L247" s="148"/>
      <c r="M247" s="148"/>
      <c r="N247" s="148"/>
      <c r="O247" s="148"/>
      <c r="P247" s="148"/>
      <c r="Q247" s="148"/>
      <c r="R247" s="148"/>
      <c r="S247" s="148"/>
      <c r="T247" s="149"/>
    </row>
    <row r="248" spans="1:20" ht="25.5">
      <c r="A248" s="54" t="str">
        <f>IF(ISNA(INDEX($A$37:$T$174,MATCH($B248,$B$37:$B$174,0),1)),"",INDEX($A$37:$T$174,MATCH($B248,$B$37:$B$174,0),1))</f>
        <v>ELE/ELF/ELG /ELI/ELS1006</v>
      </c>
      <c r="B248" s="181" t="s">
        <v>247</v>
      </c>
      <c r="C248" s="181"/>
      <c r="D248" s="181"/>
      <c r="E248" s="181"/>
      <c r="F248" s="181"/>
      <c r="G248" s="181"/>
      <c r="H248" s="181"/>
      <c r="I248" s="181"/>
      <c r="J248" s="21">
        <f>IF(ISNA(INDEX($A$37:$T$174,MATCH($B248,$B$37:$B$174,0),10)),"",INDEX($A$37:$T$174,MATCH($B248,$B$37:$B$174,0),10))</f>
        <v>3</v>
      </c>
      <c r="K248" s="21">
        <f>IF(ISNA(INDEX($A$37:$T$174,MATCH($B248,$B$37:$B$174,0),11)),"",INDEX($A$37:$T$174,MATCH($B248,$B$37:$B$174,0),11))</f>
        <v>0</v>
      </c>
      <c r="L248" s="21">
        <f>IF(ISNA(INDEX($A$37:$T$174,MATCH($B248,$B$37:$B$174,0),12)),"",INDEX($A$37:$T$174,MATCH($B248,$B$37:$B$174,0),12))</f>
        <v>0</v>
      </c>
      <c r="M248" s="21">
        <f>IF(ISNA(INDEX($A$37:$T$174,MATCH($B248,$B$37:$B$174,0),13)),"",INDEX($A$37:$T$174,MATCH($B248,$B$37:$B$174,0),13))</f>
        <v>2</v>
      </c>
      <c r="N248" s="21">
        <f>IF(ISNA(INDEX($A$37:$T$174,MATCH($B248,$B$37:$B$174,0),14)),"",INDEX($A$37:$T$174,MATCH($B248,$B$37:$B$174,0),14))</f>
        <v>2</v>
      </c>
      <c r="O248" s="21">
        <f>IF(ISNA(INDEX($A$37:$T$174,MATCH($B248,$B$37:$B$174,0),15)),"",INDEX($A$37:$T$174,MATCH($B248,$B$37:$B$174,0),15))</f>
        <v>3</v>
      </c>
      <c r="P248" s="21">
        <f>IF(ISNA(INDEX($A$37:$T$174,MATCH($B248,$B$37:$B$174,0),16)),"",INDEX($A$37:$T$174,MATCH($B248,$B$37:$B$174,0),16))</f>
        <v>5</v>
      </c>
      <c r="Q248" s="35">
        <f>IF(ISNA(INDEX($A$37:$T$174,MATCH($B248,$B$37:$B$174,0),17)),"",INDEX($A$37:$T$174,MATCH($B248,$B$37:$B$174,0),17))</f>
        <v>0</v>
      </c>
      <c r="R248" s="35" t="str">
        <f>IF(ISNA(INDEX($A$37:$T$174,MATCH($B248,$B$37:$B$174,0),18)),"",INDEX($A$37:$T$174,MATCH($B248,$B$37:$B$174,0),18))</f>
        <v>C</v>
      </c>
      <c r="S248" s="35">
        <f>IF(ISNA(INDEX($A$37:$T$174,MATCH($B248,$B$37:$B$174,0),19)),"",INDEX($A$37:$T$174,MATCH($B248,$B$37:$B$174,0),19))</f>
        <v>0</v>
      </c>
      <c r="T248" s="20" t="s">
        <v>45</v>
      </c>
    </row>
    <row r="249" spans="1:20">
      <c r="A249" s="53" t="s">
        <v>96</v>
      </c>
      <c r="B249" s="189" t="s">
        <v>243</v>
      </c>
      <c r="C249" s="190"/>
      <c r="D249" s="190"/>
      <c r="E249" s="190"/>
      <c r="F249" s="190"/>
      <c r="G249" s="190"/>
      <c r="H249" s="190"/>
      <c r="I249" s="191"/>
      <c r="J249" s="23">
        <v>0</v>
      </c>
      <c r="K249" s="23">
        <v>0</v>
      </c>
      <c r="L249" s="23">
        <v>0</v>
      </c>
      <c r="M249" s="23">
        <v>1</v>
      </c>
      <c r="N249" s="20">
        <f>K249+L249+M249</f>
        <v>1</v>
      </c>
      <c r="O249" s="21">
        <v>0</v>
      </c>
      <c r="P249" s="21">
        <v>1</v>
      </c>
      <c r="Q249" s="92"/>
      <c r="R249" s="23"/>
      <c r="S249" s="93" t="s">
        <v>38</v>
      </c>
      <c r="T249" s="81" t="s">
        <v>45</v>
      </c>
    </row>
    <row r="250" spans="1:20" ht="25.5">
      <c r="A250" s="54" t="str">
        <f>IF(ISNA(INDEX($A$37:$T$174,MATCH($B250,$B$37:$B$174,0),1)),"",INDEX($A$37:$T$174,MATCH($B250,$B$37:$B$174,0),1))</f>
        <v>ELE/ELF/ELG/ELI/ELS2006</v>
      </c>
      <c r="B250" s="167" t="s">
        <v>248</v>
      </c>
      <c r="C250" s="168"/>
      <c r="D250" s="168"/>
      <c r="E250" s="168"/>
      <c r="F250" s="168"/>
      <c r="G250" s="168"/>
      <c r="H250" s="168"/>
      <c r="I250" s="169"/>
      <c r="J250" s="21">
        <f>IF(ISNA(INDEX($A$37:$T$174,MATCH($B250,$B$37:$B$174,0),10)),"",INDEX($A$37:$T$174,MATCH($B250,$B$37:$B$174,0),10))</f>
        <v>3</v>
      </c>
      <c r="K250" s="21">
        <f>IF(ISNA(INDEX($A$37:$T$174,MATCH($B250,$B$37:$B$174,0),11)),"",INDEX($A$37:$T$174,MATCH($B250,$B$37:$B$174,0),11))</f>
        <v>0</v>
      </c>
      <c r="L250" s="21">
        <f>IF(ISNA(INDEX($A$37:$T$174,MATCH($B250,$B$37:$B$174,0),12)),"",INDEX($A$37:$T$174,MATCH($B250,$B$37:$B$174,0),12))</f>
        <v>0</v>
      </c>
      <c r="M250" s="21">
        <f>IF(ISNA(INDEX($A$37:$T$174,MATCH($B250,$B$37:$B$174,0),13)),"",INDEX($A$37:$T$174,MATCH($B250,$B$37:$B$174,0),13))</f>
        <v>2</v>
      </c>
      <c r="N250" s="21">
        <f>IF(ISNA(INDEX($A$37:$T$174,MATCH($B250,$B$37:$B$174,0),14)),"",INDEX($A$37:$T$174,MATCH($B250,$B$37:$B$174,0),14))</f>
        <v>2</v>
      </c>
      <c r="O250" s="21">
        <f>IF(ISNA(INDEX($A$37:$T$174,MATCH($B250,$B$37:$B$174,0),15)),"",INDEX($A$37:$T$174,MATCH($B250,$B$37:$B$174,0),15))</f>
        <v>3</v>
      </c>
      <c r="P250" s="21">
        <f>IF(ISNA(INDEX($A$37:$T$174,MATCH($B250,$B$37:$B$174,0),16)),"",INDEX($A$37:$T$174,MATCH($B250,$B$37:$B$174,0),16))</f>
        <v>5</v>
      </c>
      <c r="Q250" s="94">
        <f>IF(ISNA(INDEX($A$37:$T$174,MATCH($B250,$B$37:$B$174,0),17)),"",INDEX($A$37:$T$174,MATCH($B250,$B$37:$B$174,0),17))</f>
        <v>0</v>
      </c>
      <c r="R250" s="94" t="str">
        <f>IF(ISNA(INDEX($A$37:$T$174,MATCH($B250,$B$37:$B$174,0),18)),"",INDEX($A$37:$T$174,MATCH($B250,$B$37:$B$174,0),18))</f>
        <v>C</v>
      </c>
      <c r="S250" s="94">
        <f>IF(ISNA(INDEX($A$37:$T$174,MATCH($B250,$B$37:$B$174,0),19)),"",INDEX($A$37:$T$174,MATCH($B250,$B$37:$B$174,0),19))</f>
        <v>0</v>
      </c>
      <c r="T250" s="23" t="s">
        <v>45</v>
      </c>
    </row>
    <row r="251" spans="1:20">
      <c r="A251" s="53" t="s">
        <v>104</v>
      </c>
      <c r="B251" s="189" t="s">
        <v>244</v>
      </c>
      <c r="C251" s="190"/>
      <c r="D251" s="190"/>
      <c r="E251" s="190"/>
      <c r="F251" s="190"/>
      <c r="G251" s="190"/>
      <c r="H251" s="190"/>
      <c r="I251" s="191"/>
      <c r="J251" s="23">
        <v>0</v>
      </c>
      <c r="K251" s="23">
        <v>0</v>
      </c>
      <c r="L251" s="23">
        <v>0</v>
      </c>
      <c r="M251" s="23">
        <v>1</v>
      </c>
      <c r="N251" s="20">
        <f>K251+L251+M251</f>
        <v>1</v>
      </c>
      <c r="O251" s="21">
        <v>0</v>
      </c>
      <c r="P251" s="21">
        <v>1</v>
      </c>
      <c r="Q251" s="92"/>
      <c r="R251" s="23"/>
      <c r="S251" s="93" t="s">
        <v>38</v>
      </c>
      <c r="T251" s="23" t="s">
        <v>45</v>
      </c>
    </row>
    <row r="252" spans="1:20" ht="25.5">
      <c r="A252" s="54" t="str">
        <f>IF(ISNA(INDEX($A$37:$T$174,MATCH($B252,$B$37:$B$174,0),1)),"",INDEX($A$37:$T$174,MATCH($B252,$B$37:$B$174,0),1))</f>
        <v>ELE/ELF/ELG/ELI/ELS3006</v>
      </c>
      <c r="B252" s="181" t="s">
        <v>249</v>
      </c>
      <c r="C252" s="181"/>
      <c r="D252" s="181"/>
      <c r="E252" s="181"/>
      <c r="F252" s="181"/>
      <c r="G252" s="181"/>
      <c r="H252" s="181"/>
      <c r="I252" s="181"/>
      <c r="J252" s="21">
        <f>IF(ISNA(INDEX($A$37:$T$174,MATCH($B252,$B$37:$B$174,0),10)),"",INDEX($A$37:$T$174,MATCH($B252,$B$37:$B$174,0),10))</f>
        <v>3</v>
      </c>
      <c r="K252" s="21">
        <f>IF(ISNA(INDEX($A$37:$T$174,MATCH($B252,$B$37:$B$174,0),11)),"",INDEX($A$37:$T$174,MATCH($B252,$B$37:$B$174,0),11))</f>
        <v>0</v>
      </c>
      <c r="L252" s="21">
        <f>IF(ISNA(INDEX($A$37:$T$174,MATCH($B252,$B$37:$B$174,0),12)),"",INDEX($A$37:$T$174,MATCH($B252,$B$37:$B$174,0),12))</f>
        <v>0</v>
      </c>
      <c r="M252" s="21">
        <f>IF(ISNA(INDEX($A$37:$T$174,MATCH($B252,$B$37:$B$174,0),13)),"",INDEX($A$37:$T$174,MATCH($B252,$B$37:$B$174,0),13))</f>
        <v>2</v>
      </c>
      <c r="N252" s="21">
        <f>IF(ISNA(INDEX($A$37:$T$174,MATCH($B252,$B$37:$B$174,0),14)),"",INDEX($A$37:$T$174,MATCH($B252,$B$37:$B$174,0),14))</f>
        <v>2</v>
      </c>
      <c r="O252" s="21">
        <f>IF(ISNA(INDEX($A$37:$T$174,MATCH($B252,$B$37:$B$174,0),15)),"",INDEX($A$37:$T$174,MATCH($B252,$B$37:$B$174,0),15))</f>
        <v>3</v>
      </c>
      <c r="P252" s="21">
        <f>IF(ISNA(INDEX($A$37:$T$174,MATCH($B252,$B$37:$B$174,0),16)),"",INDEX($A$37:$T$174,MATCH($B252,$B$37:$B$174,0),16))</f>
        <v>5</v>
      </c>
      <c r="Q252" s="35">
        <f>IF(ISNA(INDEX($A$37:$T$174,MATCH($B252,$B$37:$B$174,0),17)),"",INDEX($A$37:$T$174,MATCH($B252,$B$37:$B$174,0),17))</f>
        <v>0</v>
      </c>
      <c r="R252" s="35" t="str">
        <f>IF(ISNA(INDEX($A$37:$T$174,MATCH($B252,$B$37:$B$174,0),18)),"",INDEX($A$37:$T$174,MATCH($B252,$B$37:$B$174,0),18))</f>
        <v>C</v>
      </c>
      <c r="S252" s="35">
        <f>IF(ISNA(INDEX($A$37:$T$174,MATCH($B252,$B$37:$B$174,0),19)),"",INDEX($A$37:$T$174,MATCH($B252,$B$37:$B$174,0),19))</f>
        <v>0</v>
      </c>
      <c r="T252" s="20" t="s">
        <v>45</v>
      </c>
    </row>
    <row r="253" spans="1:20" ht="25.5">
      <c r="A253" s="54" t="str">
        <f>IF(ISNA(INDEX($A$37:$T$174,MATCH($B253,$B$37:$B$174,0),1)),"",INDEX($A$37:$T$174,MATCH($B253,$B$37:$B$174,0),1))</f>
        <v>ELE/ELF/ELG/ELI/ELS4006</v>
      </c>
      <c r="B253" s="181" t="s">
        <v>250</v>
      </c>
      <c r="C253" s="181"/>
      <c r="D253" s="181"/>
      <c r="E253" s="181"/>
      <c r="F253" s="181"/>
      <c r="G253" s="181"/>
      <c r="H253" s="181"/>
      <c r="I253" s="181"/>
      <c r="J253" s="21">
        <f>IF(ISNA(INDEX($A$37:$T$174,MATCH($B253,$B$37:$B$174,0),10)),"",INDEX($A$37:$T$174,MATCH($B253,$B$37:$B$174,0),10))</f>
        <v>3</v>
      </c>
      <c r="K253" s="21">
        <f>IF(ISNA(INDEX($A$37:$T$174,MATCH($B253,$B$37:$B$174,0),11)),"",INDEX($A$37:$T$174,MATCH($B253,$B$37:$B$174,0),11))</f>
        <v>0</v>
      </c>
      <c r="L253" s="21">
        <f>IF(ISNA(INDEX($A$37:$T$174,MATCH($B253,$B$37:$B$174,0),12)),"",INDEX($A$37:$T$174,MATCH($B253,$B$37:$B$174,0),12))</f>
        <v>0</v>
      </c>
      <c r="M253" s="21">
        <f>IF(ISNA(INDEX($A$37:$T$174,MATCH($B253,$B$37:$B$174,0),13)),"",INDEX($A$37:$T$174,MATCH($B253,$B$37:$B$174,0),13))</f>
        <v>2</v>
      </c>
      <c r="N253" s="21">
        <f>IF(ISNA(INDEX($A$37:$T$174,MATCH($B253,$B$37:$B$174,0),14)),"",INDEX($A$37:$T$174,MATCH($B253,$B$37:$B$174,0),14))</f>
        <v>2</v>
      </c>
      <c r="O253" s="21">
        <f>IF(ISNA(INDEX($A$37:$T$174,MATCH($B253,$B$37:$B$174,0),15)),"",INDEX($A$37:$T$174,MATCH($B253,$B$37:$B$174,0),15))</f>
        <v>3</v>
      </c>
      <c r="P253" s="21">
        <f>IF(ISNA(INDEX($A$37:$T$174,MATCH($B253,$B$37:$B$174,0),16)),"",INDEX($A$37:$T$174,MATCH($B253,$B$37:$B$174,0),16))</f>
        <v>5</v>
      </c>
      <c r="Q253" s="35">
        <f>IF(ISNA(INDEX($A$37:$T$174,MATCH($B253,$B$37:$B$174,0),17)),"",INDEX($A$37:$T$174,MATCH($B253,$B$37:$B$174,0),17))</f>
        <v>0</v>
      </c>
      <c r="R253" s="35" t="str">
        <f>IF(ISNA(INDEX($A$37:$T$174,MATCH($B253,$B$37:$B$174,0),18)),"",INDEX($A$37:$T$174,MATCH($B253,$B$37:$B$174,0),18))</f>
        <v>C</v>
      </c>
      <c r="S253" s="35">
        <f>IF(ISNA(INDEX($A$37:$T$174,MATCH($B253,$B$37:$B$174,0),19)),"",INDEX($A$37:$T$174,MATCH($B253,$B$37:$B$174,0),19))</f>
        <v>0</v>
      </c>
      <c r="T253" s="20" t="s">
        <v>45</v>
      </c>
    </row>
    <row r="254" spans="1:20">
      <c r="A254" s="24" t="s">
        <v>30</v>
      </c>
      <c r="B254" s="144"/>
      <c r="C254" s="145"/>
      <c r="D254" s="145"/>
      <c r="E254" s="145"/>
      <c r="F254" s="145"/>
      <c r="G254" s="145"/>
      <c r="H254" s="145"/>
      <c r="I254" s="146"/>
      <c r="J254" s="26">
        <f t="shared" ref="J254:P254" si="69">SUM(J248:J253)</f>
        <v>12</v>
      </c>
      <c r="K254" s="26">
        <f t="shared" si="69"/>
        <v>0</v>
      </c>
      <c r="L254" s="26">
        <f t="shared" si="69"/>
        <v>0</v>
      </c>
      <c r="M254" s="26">
        <f t="shared" si="69"/>
        <v>10</v>
      </c>
      <c r="N254" s="26">
        <f t="shared" si="69"/>
        <v>10</v>
      </c>
      <c r="O254" s="26">
        <f t="shared" si="69"/>
        <v>12</v>
      </c>
      <c r="P254" s="26">
        <f t="shared" si="69"/>
        <v>22</v>
      </c>
      <c r="Q254" s="24">
        <f>COUNTIF(Q248:Q253,"E")</f>
        <v>0</v>
      </c>
      <c r="R254" s="24">
        <f>COUNTIF(R248:R253,"C")</f>
        <v>4</v>
      </c>
      <c r="S254" s="24">
        <f>COUNTIF(S248:S253,"VP")</f>
        <v>2</v>
      </c>
      <c r="T254" s="20"/>
    </row>
    <row r="255" spans="1:20" ht="19.5" customHeight="1">
      <c r="A255" s="147" t="s">
        <v>76</v>
      </c>
      <c r="B255" s="148"/>
      <c r="C255" s="148"/>
      <c r="D255" s="148"/>
      <c r="E255" s="148"/>
      <c r="F255" s="148"/>
      <c r="G255" s="148"/>
      <c r="H255" s="148"/>
      <c r="I255" s="148"/>
      <c r="J255" s="148"/>
      <c r="K255" s="148"/>
      <c r="L255" s="148"/>
      <c r="M255" s="148"/>
      <c r="N255" s="148"/>
      <c r="O255" s="148"/>
      <c r="P255" s="148"/>
      <c r="Q255" s="148"/>
      <c r="R255" s="148"/>
      <c r="S255" s="148"/>
      <c r="T255" s="149"/>
    </row>
    <row r="256" spans="1:20" ht="25.5" hidden="1" customHeight="1">
      <c r="A256" s="54"/>
      <c r="B256" s="167"/>
      <c r="C256" s="168"/>
      <c r="D256" s="168"/>
      <c r="E256" s="168"/>
      <c r="F256" s="168"/>
      <c r="G256" s="168"/>
      <c r="H256" s="168"/>
      <c r="I256" s="169"/>
      <c r="J256" s="21"/>
      <c r="K256" s="21"/>
      <c r="L256" s="21"/>
      <c r="M256" s="21"/>
      <c r="N256" s="21"/>
      <c r="O256" s="21"/>
      <c r="P256" s="21"/>
      <c r="Q256" s="35"/>
      <c r="R256" s="35"/>
      <c r="S256" s="35"/>
      <c r="T256" s="20"/>
    </row>
    <row r="257" spans="1:20">
      <c r="A257" s="24" t="s">
        <v>30</v>
      </c>
      <c r="B257" s="121"/>
      <c r="C257" s="121"/>
      <c r="D257" s="121"/>
      <c r="E257" s="121"/>
      <c r="F257" s="121"/>
      <c r="G257" s="121"/>
      <c r="H257" s="121"/>
      <c r="I257" s="121"/>
      <c r="J257" s="26">
        <f t="shared" ref="J257:P257" si="70">SUM(J256:J256)</f>
        <v>0</v>
      </c>
      <c r="K257" s="26">
        <f t="shared" si="70"/>
        <v>0</v>
      </c>
      <c r="L257" s="26">
        <f t="shared" si="70"/>
        <v>0</v>
      </c>
      <c r="M257" s="26">
        <f t="shared" si="70"/>
        <v>0</v>
      </c>
      <c r="N257" s="26">
        <f t="shared" si="70"/>
        <v>0</v>
      </c>
      <c r="O257" s="26">
        <f t="shared" si="70"/>
        <v>0</v>
      </c>
      <c r="P257" s="26">
        <f t="shared" si="70"/>
        <v>0</v>
      </c>
      <c r="Q257" s="24">
        <f>COUNTIF(Q256:Q256,"E")</f>
        <v>0</v>
      </c>
      <c r="R257" s="24">
        <f>COUNTIF(R256:R256,"C")</f>
        <v>0</v>
      </c>
      <c r="S257" s="24">
        <f>COUNTIF(S256:S256,"VP")</f>
        <v>0</v>
      </c>
      <c r="T257" s="25"/>
    </row>
    <row r="258" spans="1:20" ht="27.75" customHeight="1">
      <c r="A258" s="186" t="s">
        <v>55</v>
      </c>
      <c r="B258" s="187"/>
      <c r="C258" s="187"/>
      <c r="D258" s="187"/>
      <c r="E258" s="187"/>
      <c r="F258" s="187"/>
      <c r="G258" s="187"/>
      <c r="H258" s="187"/>
      <c r="I258" s="188"/>
      <c r="J258" s="26">
        <f t="shared" ref="J258:S258" si="71">SUM(J254,J257)</f>
        <v>12</v>
      </c>
      <c r="K258" s="26">
        <f t="shared" si="71"/>
        <v>0</v>
      </c>
      <c r="L258" s="26">
        <f t="shared" si="71"/>
        <v>0</v>
      </c>
      <c r="M258" s="26">
        <f t="shared" si="71"/>
        <v>10</v>
      </c>
      <c r="N258" s="26">
        <f t="shared" si="71"/>
        <v>10</v>
      </c>
      <c r="O258" s="26">
        <f t="shared" si="71"/>
        <v>12</v>
      </c>
      <c r="P258" s="26">
        <f t="shared" si="71"/>
        <v>22</v>
      </c>
      <c r="Q258" s="26">
        <f t="shared" si="71"/>
        <v>0</v>
      </c>
      <c r="R258" s="26">
        <f t="shared" si="71"/>
        <v>4</v>
      </c>
      <c r="S258" s="26">
        <f t="shared" si="71"/>
        <v>2</v>
      </c>
      <c r="T258" s="59">
        <f>6/50</f>
        <v>0.12</v>
      </c>
    </row>
    <row r="259" spans="1:20" ht="17.25" customHeight="1">
      <c r="A259" s="161" t="s">
        <v>56</v>
      </c>
      <c r="B259" s="162"/>
      <c r="C259" s="162"/>
      <c r="D259" s="162"/>
      <c r="E259" s="162"/>
      <c r="F259" s="162"/>
      <c r="G259" s="162"/>
      <c r="H259" s="162"/>
      <c r="I259" s="162"/>
      <c r="J259" s="163"/>
      <c r="K259" s="26">
        <f t="shared" ref="K259:P259" si="72">K254*14+K257*12</f>
        <v>0</v>
      </c>
      <c r="L259" s="26">
        <f t="shared" si="72"/>
        <v>0</v>
      </c>
      <c r="M259" s="26">
        <f t="shared" si="72"/>
        <v>140</v>
      </c>
      <c r="N259" s="26">
        <f t="shared" si="72"/>
        <v>140</v>
      </c>
      <c r="O259" s="26">
        <f t="shared" si="72"/>
        <v>168</v>
      </c>
      <c r="P259" s="26">
        <f t="shared" si="72"/>
        <v>308</v>
      </c>
      <c r="Q259" s="131"/>
      <c r="R259" s="132"/>
      <c r="S259" s="132"/>
      <c r="T259" s="133"/>
    </row>
    <row r="260" spans="1:20">
      <c r="A260" s="164"/>
      <c r="B260" s="165"/>
      <c r="C260" s="165"/>
      <c r="D260" s="165"/>
      <c r="E260" s="165"/>
      <c r="F260" s="165"/>
      <c r="G260" s="165"/>
      <c r="H260" s="165"/>
      <c r="I260" s="165"/>
      <c r="J260" s="166"/>
      <c r="K260" s="170">
        <f>SUM(K259:M259)</f>
        <v>140</v>
      </c>
      <c r="L260" s="171"/>
      <c r="M260" s="172"/>
      <c r="N260" s="151">
        <f>SUM(N259:O259)</f>
        <v>308</v>
      </c>
      <c r="O260" s="152"/>
      <c r="P260" s="153"/>
      <c r="Q260" s="134"/>
      <c r="R260" s="135"/>
      <c r="S260" s="135"/>
      <c r="T260" s="136"/>
    </row>
    <row r="261" spans="1:20" ht="8.25" customHeight="1"/>
    <row r="263" spans="1:20" ht="22.5" customHeight="1">
      <c r="A263" s="158" t="s">
        <v>57</v>
      </c>
      <c r="B263" s="159"/>
      <c r="C263" s="159"/>
      <c r="D263" s="159"/>
      <c r="E263" s="159"/>
      <c r="F263" s="159"/>
      <c r="G263" s="159"/>
      <c r="H263" s="159"/>
      <c r="I263" s="159"/>
      <c r="J263" s="159"/>
      <c r="K263" s="159"/>
      <c r="L263" s="159"/>
      <c r="M263" s="159"/>
      <c r="N263" s="159"/>
      <c r="O263" s="159"/>
      <c r="P263" s="159"/>
      <c r="Q263" s="159"/>
      <c r="R263" s="159"/>
      <c r="S263" s="159"/>
      <c r="T263" s="160"/>
    </row>
    <row r="264" spans="1:20" ht="27.75" customHeight="1">
      <c r="A264" s="179" t="s">
        <v>32</v>
      </c>
      <c r="B264" s="173" t="s">
        <v>31</v>
      </c>
      <c r="C264" s="174"/>
      <c r="D264" s="174"/>
      <c r="E264" s="174"/>
      <c r="F264" s="174"/>
      <c r="G264" s="174"/>
      <c r="H264" s="174"/>
      <c r="I264" s="175"/>
      <c r="J264" s="194" t="s">
        <v>46</v>
      </c>
      <c r="K264" s="137" t="s">
        <v>29</v>
      </c>
      <c r="L264" s="137"/>
      <c r="M264" s="137"/>
      <c r="N264" s="137" t="s">
        <v>47</v>
      </c>
      <c r="O264" s="138"/>
      <c r="P264" s="138"/>
      <c r="Q264" s="137" t="s">
        <v>28</v>
      </c>
      <c r="R264" s="137"/>
      <c r="S264" s="137"/>
      <c r="T264" s="137" t="s">
        <v>27</v>
      </c>
    </row>
    <row r="265" spans="1:20">
      <c r="A265" s="180"/>
      <c r="B265" s="176"/>
      <c r="C265" s="177"/>
      <c r="D265" s="177"/>
      <c r="E265" s="177"/>
      <c r="F265" s="177"/>
      <c r="G265" s="177"/>
      <c r="H265" s="177"/>
      <c r="I265" s="178"/>
      <c r="J265" s="195"/>
      <c r="K265" s="4" t="s">
        <v>33</v>
      </c>
      <c r="L265" s="4" t="s">
        <v>34</v>
      </c>
      <c r="M265" s="4" t="s">
        <v>35</v>
      </c>
      <c r="N265" s="4" t="s">
        <v>39</v>
      </c>
      <c r="O265" s="4" t="s">
        <v>10</v>
      </c>
      <c r="P265" s="4" t="s">
        <v>36</v>
      </c>
      <c r="Q265" s="4" t="s">
        <v>37</v>
      </c>
      <c r="R265" s="4" t="s">
        <v>33</v>
      </c>
      <c r="S265" s="4" t="s">
        <v>38</v>
      </c>
      <c r="T265" s="137"/>
    </row>
    <row r="266" spans="1:20">
      <c r="A266" s="139" t="s">
        <v>62</v>
      </c>
      <c r="B266" s="192"/>
      <c r="C266" s="192"/>
      <c r="D266" s="192"/>
      <c r="E266" s="192"/>
      <c r="F266" s="192"/>
      <c r="G266" s="192"/>
      <c r="H266" s="192"/>
      <c r="I266" s="192"/>
      <c r="J266" s="192"/>
      <c r="K266" s="192"/>
      <c r="L266" s="192"/>
      <c r="M266" s="192"/>
      <c r="N266" s="192"/>
      <c r="O266" s="192"/>
      <c r="P266" s="192"/>
      <c r="Q266" s="192"/>
      <c r="R266" s="192"/>
      <c r="S266" s="192"/>
      <c r="T266" s="193"/>
    </row>
    <row r="267" spans="1:20">
      <c r="A267" s="38" t="s">
        <v>193</v>
      </c>
      <c r="B267" s="50" t="s">
        <v>195</v>
      </c>
      <c r="C267" s="48"/>
      <c r="D267" s="48"/>
      <c r="E267" s="48"/>
      <c r="F267" s="48"/>
      <c r="G267" s="48"/>
      <c r="H267" s="48"/>
      <c r="I267" s="49"/>
      <c r="J267" s="33">
        <v>4</v>
      </c>
      <c r="K267" s="33">
        <v>2</v>
      </c>
      <c r="L267" s="33">
        <v>1</v>
      </c>
      <c r="M267" s="33">
        <v>1</v>
      </c>
      <c r="N267" s="21">
        <f>K267+L267+M267</f>
        <v>4</v>
      </c>
      <c r="O267" s="21">
        <f>P267-N267</f>
        <v>3</v>
      </c>
      <c r="P267" s="21">
        <f>ROUND(PRODUCT(J267,25)/14,0)</f>
        <v>7</v>
      </c>
      <c r="Q267" s="28"/>
      <c r="R267" s="13" t="s">
        <v>33</v>
      </c>
      <c r="S267" s="29"/>
      <c r="T267" s="13" t="s">
        <v>45</v>
      </c>
    </row>
    <row r="268" spans="1:20" ht="25.5">
      <c r="A268" s="57" t="s">
        <v>194</v>
      </c>
      <c r="B268" s="126" t="s">
        <v>196</v>
      </c>
      <c r="C268" s="127"/>
      <c r="D268" s="127"/>
      <c r="E268" s="127"/>
      <c r="F268" s="127"/>
      <c r="G268" s="127"/>
      <c r="H268" s="127"/>
      <c r="I268" s="128"/>
      <c r="J268" s="33">
        <v>3</v>
      </c>
      <c r="K268" s="33">
        <v>0</v>
      </c>
      <c r="L268" s="33">
        <v>2</v>
      </c>
      <c r="M268" s="33">
        <v>0</v>
      </c>
      <c r="N268" s="21">
        <f>K268+L268+M268</f>
        <v>2</v>
      </c>
      <c r="O268" s="21">
        <f>P268-N268</f>
        <v>3</v>
      </c>
      <c r="P268" s="21">
        <f>ROUND(PRODUCT(J268,25)/14,0)</f>
        <v>5</v>
      </c>
      <c r="Q268" s="28"/>
      <c r="R268" s="13" t="s">
        <v>33</v>
      </c>
      <c r="S268" s="29"/>
      <c r="T268" s="13" t="s">
        <v>45</v>
      </c>
    </row>
    <row r="269" spans="1:20" ht="25.5">
      <c r="A269" s="57" t="s">
        <v>197</v>
      </c>
      <c r="B269" s="126" t="s">
        <v>196</v>
      </c>
      <c r="C269" s="127"/>
      <c r="D269" s="127"/>
      <c r="E269" s="127"/>
      <c r="F269" s="127"/>
      <c r="G269" s="127"/>
      <c r="H269" s="127"/>
      <c r="I269" s="128"/>
      <c r="J269" s="33">
        <v>3</v>
      </c>
      <c r="K269" s="33">
        <v>0</v>
      </c>
      <c r="L269" s="33">
        <v>2</v>
      </c>
      <c r="M269" s="33">
        <v>0</v>
      </c>
      <c r="N269" s="21">
        <f>K269+L269+M269</f>
        <v>2</v>
      </c>
      <c r="O269" s="21">
        <f>P269-N269</f>
        <v>3</v>
      </c>
      <c r="P269" s="21">
        <f>ROUND(PRODUCT(J269,25)/14,0)</f>
        <v>5</v>
      </c>
      <c r="Q269" s="28"/>
      <c r="R269" s="13" t="s">
        <v>33</v>
      </c>
      <c r="S269" s="29"/>
      <c r="T269" s="13" t="s">
        <v>45</v>
      </c>
    </row>
    <row r="270" spans="1:20" ht="25.5">
      <c r="A270" s="57" t="s">
        <v>198</v>
      </c>
      <c r="B270" s="126" t="s">
        <v>199</v>
      </c>
      <c r="C270" s="127"/>
      <c r="D270" s="127"/>
      <c r="E270" s="127"/>
      <c r="F270" s="127"/>
      <c r="G270" s="127"/>
      <c r="H270" s="127"/>
      <c r="I270" s="128"/>
      <c r="J270" s="33">
        <v>3</v>
      </c>
      <c r="K270" s="33">
        <v>0</v>
      </c>
      <c r="L270" s="33">
        <v>2</v>
      </c>
      <c r="M270" s="33">
        <v>0</v>
      </c>
      <c r="N270" s="21">
        <f>K270+L270+M270</f>
        <v>2</v>
      </c>
      <c r="O270" s="21">
        <f>P270-N270</f>
        <v>3</v>
      </c>
      <c r="P270" s="21">
        <f>ROUND(PRODUCT(J270,25)/14,0)</f>
        <v>5</v>
      </c>
      <c r="Q270" s="28"/>
      <c r="R270" s="13" t="s">
        <v>33</v>
      </c>
      <c r="S270" s="29"/>
      <c r="T270" s="13" t="s">
        <v>45</v>
      </c>
    </row>
    <row r="271" spans="1:20">
      <c r="A271" s="22" t="s">
        <v>30</v>
      </c>
      <c r="B271" s="183"/>
      <c r="C271" s="184"/>
      <c r="D271" s="184"/>
      <c r="E271" s="184"/>
      <c r="F271" s="184"/>
      <c r="G271" s="184"/>
      <c r="H271" s="184"/>
      <c r="I271" s="185"/>
      <c r="J271" s="37">
        <f t="shared" ref="J271:P271" si="73">SUM(J267:J270)</f>
        <v>13</v>
      </c>
      <c r="K271" s="37">
        <f t="shared" si="73"/>
        <v>2</v>
      </c>
      <c r="L271" s="37">
        <f t="shared" si="73"/>
        <v>7</v>
      </c>
      <c r="M271" s="37">
        <f t="shared" si="73"/>
        <v>1</v>
      </c>
      <c r="N271" s="26">
        <f t="shared" si="73"/>
        <v>10</v>
      </c>
      <c r="O271" s="26">
        <f t="shared" si="73"/>
        <v>12</v>
      </c>
      <c r="P271" s="26">
        <f t="shared" si="73"/>
        <v>22</v>
      </c>
      <c r="Q271" s="24">
        <f>COUNTIF(Q267:Q270,"E")</f>
        <v>0</v>
      </c>
      <c r="R271" s="24">
        <f>COUNTIF(R267:R270,"C")</f>
        <v>4</v>
      </c>
      <c r="S271" s="24">
        <f>COUNTIF(S267:S270,"VP")</f>
        <v>0</v>
      </c>
      <c r="T271" s="20"/>
    </row>
    <row r="272" spans="1:20">
      <c r="A272" s="158" t="s">
        <v>76</v>
      </c>
      <c r="B272" s="159"/>
      <c r="C272" s="159"/>
      <c r="D272" s="159"/>
      <c r="E272" s="159"/>
      <c r="F272" s="159"/>
      <c r="G272" s="159"/>
      <c r="H272" s="159"/>
      <c r="I272" s="159"/>
      <c r="J272" s="159"/>
      <c r="K272" s="159"/>
      <c r="L272" s="159"/>
      <c r="M272" s="159"/>
      <c r="N272" s="159"/>
      <c r="O272" s="159"/>
      <c r="P272" s="159"/>
      <c r="Q272" s="159"/>
      <c r="R272" s="159"/>
      <c r="S272" s="159"/>
      <c r="T272" s="160"/>
    </row>
    <row r="273" spans="1:20" ht="25.5">
      <c r="A273" s="57" t="s">
        <v>200</v>
      </c>
      <c r="B273" s="126" t="s">
        <v>199</v>
      </c>
      <c r="C273" s="127"/>
      <c r="D273" s="127"/>
      <c r="E273" s="127"/>
      <c r="F273" s="127"/>
      <c r="G273" s="127"/>
      <c r="H273" s="127"/>
      <c r="I273" s="128"/>
      <c r="J273" s="33">
        <v>3</v>
      </c>
      <c r="K273" s="33">
        <v>0</v>
      </c>
      <c r="L273" s="33">
        <v>2</v>
      </c>
      <c r="M273" s="33">
        <v>0</v>
      </c>
      <c r="N273" s="21">
        <f>K273+L273+M273</f>
        <v>2</v>
      </c>
      <c r="O273" s="21">
        <f>P273-N273</f>
        <v>4</v>
      </c>
      <c r="P273" s="21">
        <f>ROUND(PRODUCT(J273,25)/12,0)</f>
        <v>6</v>
      </c>
      <c r="Q273" s="28"/>
      <c r="R273" s="13" t="s">
        <v>33</v>
      </c>
      <c r="S273" s="29"/>
      <c r="T273" s="13" t="s">
        <v>45</v>
      </c>
    </row>
    <row r="274" spans="1:20">
      <c r="A274" s="24" t="s">
        <v>30</v>
      </c>
      <c r="B274" s="121"/>
      <c r="C274" s="121"/>
      <c r="D274" s="121"/>
      <c r="E274" s="121"/>
      <c r="F274" s="121"/>
      <c r="G274" s="121"/>
      <c r="H274" s="121"/>
      <c r="I274" s="121"/>
      <c r="J274" s="26">
        <f t="shared" ref="J274:P274" si="74">SUM(J273:J273)</f>
        <v>3</v>
      </c>
      <c r="K274" s="26">
        <f t="shared" si="74"/>
        <v>0</v>
      </c>
      <c r="L274" s="26">
        <f t="shared" si="74"/>
        <v>2</v>
      </c>
      <c r="M274" s="26">
        <f t="shared" si="74"/>
        <v>0</v>
      </c>
      <c r="N274" s="26">
        <f t="shared" si="74"/>
        <v>2</v>
      </c>
      <c r="O274" s="26">
        <f t="shared" si="74"/>
        <v>4</v>
      </c>
      <c r="P274" s="26">
        <f t="shared" si="74"/>
        <v>6</v>
      </c>
      <c r="Q274" s="24">
        <f>COUNTIF(Q273:Q273,"E")</f>
        <v>0</v>
      </c>
      <c r="R274" s="24">
        <f>COUNTIF(R273:R273,"C")</f>
        <v>1</v>
      </c>
      <c r="S274" s="24">
        <f>COUNTIF(S273:S273,"VP")</f>
        <v>0</v>
      </c>
      <c r="T274" s="25"/>
    </row>
    <row r="275" spans="1:20" ht="30.75" customHeight="1">
      <c r="A275" s="186" t="s">
        <v>55</v>
      </c>
      <c r="B275" s="187"/>
      <c r="C275" s="187"/>
      <c r="D275" s="187"/>
      <c r="E275" s="187"/>
      <c r="F275" s="187"/>
      <c r="G275" s="187"/>
      <c r="H275" s="187"/>
      <c r="I275" s="188"/>
      <c r="J275" s="26">
        <f t="shared" ref="J275:S275" si="75">SUM(J271,J274)</f>
        <v>16</v>
      </c>
      <c r="K275" s="26">
        <f t="shared" si="75"/>
        <v>2</v>
      </c>
      <c r="L275" s="26">
        <f t="shared" si="75"/>
        <v>9</v>
      </c>
      <c r="M275" s="26">
        <f t="shared" si="75"/>
        <v>1</v>
      </c>
      <c r="N275" s="26">
        <f t="shared" si="75"/>
        <v>12</v>
      </c>
      <c r="O275" s="26">
        <f t="shared" si="75"/>
        <v>16</v>
      </c>
      <c r="P275" s="26">
        <f t="shared" si="75"/>
        <v>28</v>
      </c>
      <c r="Q275" s="26">
        <f t="shared" si="75"/>
        <v>0</v>
      </c>
      <c r="R275" s="26">
        <f t="shared" si="75"/>
        <v>5</v>
      </c>
      <c r="S275" s="26">
        <f t="shared" si="75"/>
        <v>0</v>
      </c>
      <c r="T275" s="59">
        <f>5/50</f>
        <v>0.1</v>
      </c>
    </row>
    <row r="276" spans="1:20">
      <c r="A276" s="161" t="s">
        <v>56</v>
      </c>
      <c r="B276" s="162"/>
      <c r="C276" s="162"/>
      <c r="D276" s="162"/>
      <c r="E276" s="162"/>
      <c r="F276" s="162"/>
      <c r="G276" s="162"/>
      <c r="H276" s="162"/>
      <c r="I276" s="162"/>
      <c r="J276" s="163"/>
      <c r="K276" s="26">
        <f t="shared" ref="K276:P276" si="76">K271*14+K274*12</f>
        <v>28</v>
      </c>
      <c r="L276" s="26">
        <f t="shared" si="76"/>
        <v>122</v>
      </c>
      <c r="M276" s="26">
        <f t="shared" si="76"/>
        <v>14</v>
      </c>
      <c r="N276" s="26">
        <f t="shared" si="76"/>
        <v>164</v>
      </c>
      <c r="O276" s="26">
        <f t="shared" si="76"/>
        <v>216</v>
      </c>
      <c r="P276" s="26">
        <f t="shared" si="76"/>
        <v>380</v>
      </c>
      <c r="Q276" s="131"/>
      <c r="R276" s="132"/>
      <c r="S276" s="132"/>
      <c r="T276" s="133"/>
    </row>
    <row r="277" spans="1:20">
      <c r="A277" s="164"/>
      <c r="B277" s="165"/>
      <c r="C277" s="165"/>
      <c r="D277" s="165"/>
      <c r="E277" s="165"/>
      <c r="F277" s="165"/>
      <c r="G277" s="165"/>
      <c r="H277" s="165"/>
      <c r="I277" s="165"/>
      <c r="J277" s="166"/>
      <c r="K277" s="170">
        <f>SUM(K276:M276)</f>
        <v>164</v>
      </c>
      <c r="L277" s="171"/>
      <c r="M277" s="172"/>
      <c r="N277" s="151">
        <f>SUM(N276:O276)</f>
        <v>380</v>
      </c>
      <c r="O277" s="152"/>
      <c r="P277" s="153"/>
      <c r="Q277" s="134"/>
      <c r="R277" s="135"/>
      <c r="S277" s="135"/>
      <c r="T277" s="136"/>
    </row>
    <row r="278" spans="1:20">
      <c r="A278" s="14"/>
      <c r="B278" s="14"/>
      <c r="C278" s="14"/>
      <c r="D278" s="14"/>
      <c r="E278" s="14"/>
      <c r="F278" s="14"/>
      <c r="G278" s="14"/>
      <c r="H278" s="14"/>
      <c r="I278" s="14"/>
      <c r="J278" s="14"/>
      <c r="K278" s="15"/>
      <c r="L278" s="15"/>
      <c r="M278" s="15"/>
      <c r="N278" s="16"/>
      <c r="O278" s="16"/>
      <c r="P278" s="16"/>
      <c r="Q278" s="17"/>
      <c r="R278" s="17"/>
      <c r="S278" s="17"/>
      <c r="T278" s="17"/>
    </row>
    <row r="280" spans="1:20">
      <c r="A280" s="182" t="s">
        <v>203</v>
      </c>
      <c r="B280" s="182"/>
    </row>
    <row r="281" spans="1:20">
      <c r="A281" s="120" t="s">
        <v>32</v>
      </c>
      <c r="B281" s="254" t="s">
        <v>66</v>
      </c>
      <c r="C281" s="265"/>
      <c r="D281" s="265"/>
      <c r="E281" s="265"/>
      <c r="F281" s="265"/>
      <c r="G281" s="255"/>
      <c r="H281" s="254" t="s">
        <v>68</v>
      </c>
      <c r="I281" s="255"/>
      <c r="J281" s="245" t="s">
        <v>69</v>
      </c>
      <c r="K281" s="247"/>
      <c r="L281" s="247"/>
      <c r="M281" s="247"/>
      <c r="N281" s="247"/>
      <c r="O281" s="246"/>
      <c r="P281" s="254" t="s">
        <v>54</v>
      </c>
      <c r="Q281" s="255"/>
      <c r="R281" s="245" t="s">
        <v>70</v>
      </c>
      <c r="S281" s="247"/>
      <c r="T281" s="246"/>
    </row>
    <row r="282" spans="1:20">
      <c r="A282" s="120"/>
      <c r="B282" s="256"/>
      <c r="C282" s="266"/>
      <c r="D282" s="266"/>
      <c r="E282" s="266"/>
      <c r="F282" s="266"/>
      <c r="G282" s="257"/>
      <c r="H282" s="256"/>
      <c r="I282" s="257"/>
      <c r="J282" s="245" t="s">
        <v>39</v>
      </c>
      <c r="K282" s="246"/>
      <c r="L282" s="245" t="s">
        <v>10</v>
      </c>
      <c r="M282" s="246"/>
      <c r="N282" s="245" t="s">
        <v>36</v>
      </c>
      <c r="O282" s="246"/>
      <c r="P282" s="256"/>
      <c r="Q282" s="257"/>
      <c r="R282" s="36" t="s">
        <v>71</v>
      </c>
      <c r="S282" s="36" t="s">
        <v>72</v>
      </c>
      <c r="T282" s="36" t="s">
        <v>73</v>
      </c>
    </row>
    <row r="283" spans="1:20">
      <c r="A283" s="36">
        <v>1</v>
      </c>
      <c r="B283" s="245" t="s">
        <v>67</v>
      </c>
      <c r="C283" s="247"/>
      <c r="D283" s="247"/>
      <c r="E283" s="247"/>
      <c r="F283" s="247"/>
      <c r="G283" s="246"/>
      <c r="H283" s="263">
        <f>J283</f>
        <v>118</v>
      </c>
      <c r="I283" s="263"/>
      <c r="J283" s="252">
        <f>N47+N60+N72+N85+N97+N110-J284</f>
        <v>118</v>
      </c>
      <c r="K283" s="253"/>
      <c r="L283" s="252">
        <f>O47+O60+O72+O85+O97+O110-L284</f>
        <v>170</v>
      </c>
      <c r="M283" s="253"/>
      <c r="N283" s="248">
        <f>SUM(J283:M283)</f>
        <v>288</v>
      </c>
      <c r="O283" s="249"/>
      <c r="P283" s="250">
        <f>H283/H285</f>
        <v>0.86131386861313863</v>
      </c>
      <c r="Q283" s="251"/>
      <c r="R283" s="20">
        <f>J47+J60-R284</f>
        <v>60</v>
      </c>
      <c r="S283" s="20">
        <f>J72+J85-S284</f>
        <v>51</v>
      </c>
      <c r="T283" s="20">
        <f>J97+J110-T284</f>
        <v>47</v>
      </c>
    </row>
    <row r="284" spans="1:20">
      <c r="A284" s="36">
        <v>2</v>
      </c>
      <c r="B284" s="245" t="s">
        <v>204</v>
      </c>
      <c r="C284" s="247"/>
      <c r="D284" s="247"/>
      <c r="E284" s="247"/>
      <c r="F284" s="247"/>
      <c r="G284" s="246"/>
      <c r="H284" s="263">
        <f>J284</f>
        <v>19</v>
      </c>
      <c r="I284" s="263"/>
      <c r="J284" s="264">
        <f>N156</f>
        <v>19</v>
      </c>
      <c r="K284" s="240"/>
      <c r="L284" s="264">
        <f>O156</f>
        <v>20</v>
      </c>
      <c r="M284" s="240"/>
      <c r="N284" s="248">
        <f>SUM(J284:M284)</f>
        <v>39</v>
      </c>
      <c r="O284" s="249"/>
      <c r="P284" s="250">
        <f>H284/H285</f>
        <v>0.13868613138686131</v>
      </c>
      <c r="Q284" s="251"/>
      <c r="R284" s="13">
        <v>0</v>
      </c>
      <c r="S284" s="13">
        <v>9</v>
      </c>
      <c r="T284" s="13">
        <v>13</v>
      </c>
    </row>
    <row r="285" spans="1:20">
      <c r="A285" s="245" t="s">
        <v>30</v>
      </c>
      <c r="B285" s="247"/>
      <c r="C285" s="247"/>
      <c r="D285" s="247"/>
      <c r="E285" s="247"/>
      <c r="F285" s="247"/>
      <c r="G285" s="246"/>
      <c r="H285" s="120">
        <f>SUM(H283:I284)</f>
        <v>137</v>
      </c>
      <c r="I285" s="120"/>
      <c r="J285" s="258">
        <f>SUM(J283:K284)</f>
        <v>137</v>
      </c>
      <c r="K285" s="258"/>
      <c r="L285" s="147">
        <f>SUM(L283:M284)</f>
        <v>190</v>
      </c>
      <c r="M285" s="149"/>
      <c r="N285" s="259">
        <f>SUM(N283:O284)</f>
        <v>327</v>
      </c>
      <c r="O285" s="260"/>
      <c r="P285" s="261">
        <f>SUM(P283:Q284)</f>
        <v>1</v>
      </c>
      <c r="Q285" s="262"/>
      <c r="R285" s="24">
        <f>SUM(R283:R284)</f>
        <v>60</v>
      </c>
      <c r="S285" s="24">
        <f>SUM(S283:S284)</f>
        <v>60</v>
      </c>
      <c r="T285" s="24">
        <f>SUM(T283:T284)</f>
        <v>60</v>
      </c>
    </row>
    <row r="290" spans="2:19">
      <c r="B290" s="2"/>
      <c r="C290" s="2"/>
      <c r="D290" s="2"/>
      <c r="E290" s="2"/>
      <c r="F290" s="2"/>
      <c r="G290" s="2"/>
      <c r="M290" s="10"/>
      <c r="N290" s="10"/>
      <c r="O290" s="10"/>
      <c r="P290" s="10"/>
      <c r="Q290" s="10"/>
      <c r="R290" s="10"/>
      <c r="S290" s="10"/>
    </row>
    <row r="291" spans="2:19">
      <c r="B291" s="10"/>
      <c r="C291" s="10"/>
      <c r="D291" s="10"/>
      <c r="E291" s="10"/>
      <c r="F291" s="10"/>
      <c r="G291" s="10"/>
      <c r="H291" s="19"/>
      <c r="I291" s="19"/>
      <c r="J291" s="19"/>
      <c r="M291" s="10"/>
      <c r="N291" s="10"/>
      <c r="O291" s="10"/>
      <c r="P291" s="10"/>
      <c r="Q291" s="10"/>
      <c r="R291" s="10"/>
      <c r="S291" s="10"/>
    </row>
  </sheetData>
  <sheetProtection formatCells="0" formatRows="0" insertRows="0"/>
  <mergeCells count="321">
    <mergeCell ref="A168:T168"/>
    <mergeCell ref="T161:T162"/>
    <mergeCell ref="B169:I169"/>
    <mergeCell ref="A172:I172"/>
    <mergeCell ref="B131:I131"/>
    <mergeCell ref="A137:T137"/>
    <mergeCell ref="B136:I136"/>
    <mergeCell ref="A163:T163"/>
    <mergeCell ref="B95:I95"/>
    <mergeCell ref="B107:I107"/>
    <mergeCell ref="B140:I140"/>
    <mergeCell ref="A170:T170"/>
    <mergeCell ref="A166:T166"/>
    <mergeCell ref="A143:T143"/>
    <mergeCell ref="A151:T151"/>
    <mergeCell ref="B145:I145"/>
    <mergeCell ref="B146:I146"/>
    <mergeCell ref="B144:I144"/>
    <mergeCell ref="N161:P161"/>
    <mergeCell ref="Q161:S161"/>
    <mergeCell ref="A38:A39"/>
    <mergeCell ref="B31:K31"/>
    <mergeCell ref="D26:F26"/>
    <mergeCell ref="B32:J33"/>
    <mergeCell ref="K210:M211"/>
    <mergeCell ref="A207:I207"/>
    <mergeCell ref="A173:J174"/>
    <mergeCell ref="K174:M174"/>
    <mergeCell ref="A203:T203"/>
    <mergeCell ref="B202:I202"/>
    <mergeCell ref="A88:A89"/>
    <mergeCell ref="K84:M84"/>
    <mergeCell ref="T88:T89"/>
    <mergeCell ref="B88:I89"/>
    <mergeCell ref="A87:T87"/>
    <mergeCell ref="N63:P63"/>
    <mergeCell ref="Q63:S63"/>
    <mergeCell ref="T63:T64"/>
    <mergeCell ref="B85:I85"/>
    <mergeCell ref="Q75:S75"/>
    <mergeCell ref="B69:I69"/>
    <mergeCell ref="N75:P75"/>
    <mergeCell ref="B77:I77"/>
    <mergeCell ref="K63:M63"/>
    <mergeCell ref="J285:K285"/>
    <mergeCell ref="L285:M285"/>
    <mergeCell ref="N285:O285"/>
    <mergeCell ref="P285:Q285"/>
    <mergeCell ref="P284:Q284"/>
    <mergeCell ref="H284:I284"/>
    <mergeCell ref="B139:I139"/>
    <mergeCell ref="J38:J39"/>
    <mergeCell ref="A37:T37"/>
    <mergeCell ref="A285:G285"/>
    <mergeCell ref="H281:I282"/>
    <mergeCell ref="A281:A282"/>
    <mergeCell ref="H283:I283"/>
    <mergeCell ref="H285:I285"/>
    <mergeCell ref="J283:K283"/>
    <mergeCell ref="B227:I227"/>
    <mergeCell ref="B234:I234"/>
    <mergeCell ref="J284:K284"/>
    <mergeCell ref="L284:M284"/>
    <mergeCell ref="A255:T255"/>
    <mergeCell ref="B257:I257"/>
    <mergeCell ref="A258:I258"/>
    <mergeCell ref="B281:G282"/>
    <mergeCell ref="B283:G283"/>
    <mergeCell ref="N282:O282"/>
    <mergeCell ref="B284:G284"/>
    <mergeCell ref="N284:O284"/>
    <mergeCell ref="A208:J209"/>
    <mergeCell ref="Q208:T209"/>
    <mergeCell ref="N209:P209"/>
    <mergeCell ref="B214:I215"/>
    <mergeCell ref="B224:I224"/>
    <mergeCell ref="P283:Q283"/>
    <mergeCell ref="J282:K282"/>
    <mergeCell ref="L282:M282"/>
    <mergeCell ref="K214:M214"/>
    <mergeCell ref="N214:P214"/>
    <mergeCell ref="Q238:T239"/>
    <mergeCell ref="N245:P245"/>
    <mergeCell ref="Q245:S245"/>
    <mergeCell ref="L283:M283"/>
    <mergeCell ref="N283:O283"/>
    <mergeCell ref="J281:O281"/>
    <mergeCell ref="R281:T281"/>
    <mergeCell ref="A238:J239"/>
    <mergeCell ref="B254:I254"/>
    <mergeCell ref="P281:Q282"/>
    <mergeCell ref="K209:M209"/>
    <mergeCell ref="N100:P100"/>
    <mergeCell ref="B100:I101"/>
    <mergeCell ref="A100:A101"/>
    <mergeCell ref="T100:T101"/>
    <mergeCell ref="T50:T51"/>
    <mergeCell ref="B82:I82"/>
    <mergeCell ref="A74:T74"/>
    <mergeCell ref="J75:J76"/>
    <mergeCell ref="K75:M75"/>
    <mergeCell ref="B75:I76"/>
    <mergeCell ref="B80:I80"/>
    <mergeCell ref="T75:T76"/>
    <mergeCell ref="A75:A76"/>
    <mergeCell ref="N50:P50"/>
    <mergeCell ref="Q50:S50"/>
    <mergeCell ref="B60:I60"/>
    <mergeCell ref="J50:J51"/>
    <mergeCell ref="A50:A51"/>
    <mergeCell ref="B58:I58"/>
    <mergeCell ref="N88:P88"/>
    <mergeCell ref="Q88:S88"/>
    <mergeCell ref="B93:I93"/>
    <mergeCell ref="B94:I94"/>
    <mergeCell ref="B50:I51"/>
    <mergeCell ref="A62:T62"/>
    <mergeCell ref="J63:J64"/>
    <mergeCell ref="B78:I78"/>
    <mergeCell ref="B79:I79"/>
    <mergeCell ref="A1:K1"/>
    <mergeCell ref="A3:K3"/>
    <mergeCell ref="K50:M50"/>
    <mergeCell ref="M1:T1"/>
    <mergeCell ref="A4:K5"/>
    <mergeCell ref="A13:K13"/>
    <mergeCell ref="A14:K14"/>
    <mergeCell ref="A16:K16"/>
    <mergeCell ref="R6:T6"/>
    <mergeCell ref="M28:T33"/>
    <mergeCell ref="M25:T26"/>
    <mergeCell ref="M8:T11"/>
    <mergeCell ref="A10:K10"/>
    <mergeCell ref="M6:N6"/>
    <mergeCell ref="A7:K7"/>
    <mergeCell ref="A8:K8"/>
    <mergeCell ref="A9:K9"/>
    <mergeCell ref="O6:Q6"/>
    <mergeCell ref="O3:Q3"/>
    <mergeCell ref="O4:Q4"/>
    <mergeCell ref="M4:N4"/>
    <mergeCell ref="M5:N5"/>
    <mergeCell ref="B46:I46"/>
    <mergeCell ref="A2:K2"/>
    <mergeCell ref="A35:T35"/>
    <mergeCell ref="A18:K18"/>
    <mergeCell ref="A17:K17"/>
    <mergeCell ref="R3:T3"/>
    <mergeCell ref="R4:T4"/>
    <mergeCell ref="R5:T5"/>
    <mergeCell ref="A15:K15"/>
    <mergeCell ref="A20:K23"/>
    <mergeCell ref="I26:K26"/>
    <mergeCell ref="M3:N3"/>
    <mergeCell ref="M14:T24"/>
    <mergeCell ref="A6:K6"/>
    <mergeCell ref="O5:Q5"/>
    <mergeCell ref="M13:T13"/>
    <mergeCell ref="B26:C26"/>
    <mergeCell ref="A11:K11"/>
    <mergeCell ref="A12:K12"/>
    <mergeCell ref="H26:H27"/>
    <mergeCell ref="A25:G25"/>
    <mergeCell ref="G26:G27"/>
    <mergeCell ref="K113:M113"/>
    <mergeCell ref="N113:P113"/>
    <mergeCell ref="B113:I114"/>
    <mergeCell ref="B110:I110"/>
    <mergeCell ref="A112:T112"/>
    <mergeCell ref="J113:J114"/>
    <mergeCell ref="T38:T39"/>
    <mergeCell ref="N38:P38"/>
    <mergeCell ref="Q38:S38"/>
    <mergeCell ref="A49:T49"/>
    <mergeCell ref="B45:I45"/>
    <mergeCell ref="K38:M38"/>
    <mergeCell ref="B38:I39"/>
    <mergeCell ref="K109:M109"/>
    <mergeCell ref="B47:I47"/>
    <mergeCell ref="A63:A64"/>
    <mergeCell ref="B63:I64"/>
    <mergeCell ref="B59:I59"/>
    <mergeCell ref="B72:I72"/>
    <mergeCell ref="B97:I97"/>
    <mergeCell ref="A99:T99"/>
    <mergeCell ref="B92:I92"/>
    <mergeCell ref="J88:J89"/>
    <mergeCell ref="K88:M88"/>
    <mergeCell ref="J100:J101"/>
    <mergeCell ref="K100:M100"/>
    <mergeCell ref="Q100:S100"/>
    <mergeCell ref="Q179:S179"/>
    <mergeCell ref="J179:J180"/>
    <mergeCell ref="A178:T178"/>
    <mergeCell ref="A179:A180"/>
    <mergeCell ref="A129:T129"/>
    <mergeCell ref="T113:T114"/>
    <mergeCell ref="N179:P179"/>
    <mergeCell ref="A160:T160"/>
    <mergeCell ref="J161:J162"/>
    <mergeCell ref="K161:M161"/>
    <mergeCell ref="A161:A162"/>
    <mergeCell ref="B161:I162"/>
    <mergeCell ref="K158:M158"/>
    <mergeCell ref="N158:P158"/>
    <mergeCell ref="Q157:T158"/>
    <mergeCell ref="A156:I156"/>
    <mergeCell ref="A157:J158"/>
    <mergeCell ref="Q113:S113"/>
    <mergeCell ref="A113:A114"/>
    <mergeCell ref="A115:T115"/>
    <mergeCell ref="B105:I105"/>
    <mergeCell ref="A280:B280"/>
    <mergeCell ref="B271:I271"/>
    <mergeCell ref="B273:I273"/>
    <mergeCell ref="B270:I270"/>
    <mergeCell ref="B274:I274"/>
    <mergeCell ref="A275:I275"/>
    <mergeCell ref="A276:J277"/>
    <mergeCell ref="B253:I253"/>
    <mergeCell ref="B236:I236"/>
    <mergeCell ref="A237:I237"/>
    <mergeCell ref="A247:T247"/>
    <mergeCell ref="B248:I248"/>
    <mergeCell ref="B249:I249"/>
    <mergeCell ref="B250:I250"/>
    <mergeCell ref="B251:I251"/>
    <mergeCell ref="T245:T246"/>
    <mergeCell ref="A244:T244"/>
    <mergeCell ref="A245:A246"/>
    <mergeCell ref="B245:I246"/>
    <mergeCell ref="J245:J246"/>
    <mergeCell ref="K245:M245"/>
    <mergeCell ref="A266:T266"/>
    <mergeCell ref="J264:J265"/>
    <mergeCell ref="K264:M264"/>
    <mergeCell ref="A263:T263"/>
    <mergeCell ref="A181:T181"/>
    <mergeCell ref="A259:J260"/>
    <mergeCell ref="B256:I256"/>
    <mergeCell ref="T179:T180"/>
    <mergeCell ref="Q276:T277"/>
    <mergeCell ref="K277:M277"/>
    <mergeCell ref="N277:P277"/>
    <mergeCell ref="T264:T265"/>
    <mergeCell ref="B264:I265"/>
    <mergeCell ref="A272:T272"/>
    <mergeCell ref="Q264:S264"/>
    <mergeCell ref="A264:A265"/>
    <mergeCell ref="B268:I268"/>
    <mergeCell ref="B269:I269"/>
    <mergeCell ref="B252:I252"/>
    <mergeCell ref="K239:M239"/>
    <mergeCell ref="N239:P239"/>
    <mergeCell ref="T214:T215"/>
    <mergeCell ref="B220:I220"/>
    <mergeCell ref="B218:I218"/>
    <mergeCell ref="Q259:T260"/>
    <mergeCell ref="K260:M260"/>
    <mergeCell ref="N260:P260"/>
    <mergeCell ref="B90:I90"/>
    <mergeCell ref="B91:I91"/>
    <mergeCell ref="B109:I109"/>
    <mergeCell ref="B104:I104"/>
    <mergeCell ref="B134:I134"/>
    <mergeCell ref="B135:I135"/>
    <mergeCell ref="B132:I132"/>
    <mergeCell ref="B96:I96"/>
    <mergeCell ref="B165:I165"/>
    <mergeCell ref="B102:I102"/>
    <mergeCell ref="B103:I103"/>
    <mergeCell ref="B106:I106"/>
    <mergeCell ref="B108:I108"/>
    <mergeCell ref="N264:P264"/>
    <mergeCell ref="A122:T122"/>
    <mergeCell ref="B142:I142"/>
    <mergeCell ref="B148:I148"/>
    <mergeCell ref="B152:I152"/>
    <mergeCell ref="B199:I199"/>
    <mergeCell ref="B167:I167"/>
    <mergeCell ref="B228:I228"/>
    <mergeCell ref="A229:T229"/>
    <mergeCell ref="B219:I219"/>
    <mergeCell ref="K222:M222"/>
    <mergeCell ref="B223:I223"/>
    <mergeCell ref="B225:I225"/>
    <mergeCell ref="Q214:S214"/>
    <mergeCell ref="N174:P174"/>
    <mergeCell ref="K179:M179"/>
    <mergeCell ref="B185:I185"/>
    <mergeCell ref="B187:I187"/>
    <mergeCell ref="A216:T216"/>
    <mergeCell ref="A214:A215"/>
    <mergeCell ref="A213:T213"/>
    <mergeCell ref="B153:I153"/>
    <mergeCell ref="B141:I141"/>
    <mergeCell ref="B232:I232"/>
    <mergeCell ref="B233:I233"/>
    <mergeCell ref="K235:M235"/>
    <mergeCell ref="B226:I226"/>
    <mergeCell ref="B230:I230"/>
    <mergeCell ref="B231:I231"/>
    <mergeCell ref="A147:T147"/>
    <mergeCell ref="J214:J215"/>
    <mergeCell ref="B179:I180"/>
    <mergeCell ref="B200:I200"/>
    <mergeCell ref="B201:I201"/>
    <mergeCell ref="B206:I206"/>
    <mergeCell ref="B204:I204"/>
    <mergeCell ref="B195:I195"/>
    <mergeCell ref="B198:I198"/>
    <mergeCell ref="B205:I205"/>
    <mergeCell ref="B196:I196"/>
    <mergeCell ref="B186:I186"/>
    <mergeCell ref="B197:I197"/>
    <mergeCell ref="B171:I171"/>
    <mergeCell ref="A177:T177"/>
    <mergeCell ref="B183:I183"/>
    <mergeCell ref="B184:I184"/>
    <mergeCell ref="B182:I182"/>
    <mergeCell ref="Q173:T174"/>
  </mergeCells>
  <phoneticPr fontId="6" type="noConversion"/>
  <dataValidations count="6">
    <dataValidation type="list" allowBlank="1" showInputMessage="1" showErrorMessage="1" sqref="R273 R116:R121 R123:R128 R130:R136 R77:R84 R65:R71 R52:R59 R40:R46 R90:R96 R102:R109 R148:R150 R144 R152:R155 R251 R249 R230:R233 R217:R226 R164:R165 R167 R169 R171 R188:R194 R196:R197 R204 R267:R270">
      <formula1>$R$39</formula1>
    </dataValidation>
    <dataValidation type="list" allowBlank="1" showInputMessage="1" showErrorMessage="1" sqref="Q273 Q123:Q128 Q116:Q121 Q130:Q136 Q77:Q84 Q65:Q71 Q52:Q59 Q40:Q46 Q90:Q96 Q102:Q109 Q148:Q150 Q142 Q144 Q152:Q155 Q251 Q249 Q230:Q233 Q217:Q226 Q164:Q165 Q167 Q169 Q171 Q188:Q194 Q196:Q197 Q204 Q267:Q270">
      <formula1>$Q$39</formula1>
    </dataValidation>
    <dataValidation type="list" allowBlank="1" showInputMessage="1" showErrorMessage="1" sqref="S273 S116:S121 S123:S128 S130:S136 S138:S142 S77:S84 S65:S71 S52:S59 S40:S46 S90:S96 S102:S109 S148:S150 S144:S146 S152:S155 S251 S249 S230:S233 S217:S226 S164:S165 S167 S169 S171 S188:S194 S196:S197 S204 S267:S270">
      <formula1>$S$39</formula1>
    </dataValidation>
    <dataValidation type="list" allowBlank="1" showInputMessage="1" showErrorMessage="1" sqref="T273 T116:T121 T123:T128 T130:T136 T138:T142 T77:T84 T65:T71 T52:T59 T40:T46 T90:T96 T102:T109 T148:T150 T144:T146 T152:T155 T248:T253 T230:T235 T217:T227 T164:T165 T167 T169 T171 T204:T205 T182:T201 T256 T267:T270">
      <formula1>$O$36:$S$36</formula1>
    </dataValidation>
    <dataValidation type="list" allowBlank="1" showInputMessage="1" showErrorMessage="1" sqref="T271 T228 T202 T254">
      <formula1>$P$36:$S$36</formula1>
    </dataValidation>
    <dataValidation type="list" allowBlank="1" showInputMessage="1" showErrorMessage="1" sqref="B252:I253 B195:I195 B182:I187 B205:I205 B198:I201 B227:I227 B234:I235 B248:I248 B250:I250 B256">
      <formula1>$B$38:$B$174</formula1>
    </dataValidation>
  </dataValidations>
  <pageMargins left="0.25" right="0.25" top="0.75" bottom="0.75" header="0.3" footer="0.3"/>
  <pageSetup paperSize="9" orientation="landscape" blackAndWhite="1" r:id="rId1"/>
  <headerFooter>
    <oddFooter>&amp;LRECTOR,
Acad.Prof.univ.dr. Ioan Aurel POP&amp;CPag. &amp;P/&amp;N&amp;RDECAN,
Prof. univ.dr. Dumitru MATIŞ</oddFooter>
  </headerFooter>
  <rowBreaks count="6" manualBreakCount="6">
    <brk id="33" max="16383" man="1"/>
    <brk id="60" max="16383" man="1"/>
    <brk id="85" max="16383" man="1"/>
    <brk id="110" max="16383" man="1"/>
    <brk id="158" max="16383" man="1"/>
    <brk id="261" max="16383" man="1"/>
  </rowBreaks>
  <ignoredErrors>
    <ignoredError sqref="Q4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8" sqref="H18"/>
    </sheetView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Gelu</dc:creator>
  <cp:lastModifiedBy>Melinda</cp:lastModifiedBy>
  <cp:lastPrinted>2014-07-24T12:44:41Z</cp:lastPrinted>
  <dcterms:created xsi:type="dcterms:W3CDTF">2013-06-27T08:19:59Z</dcterms:created>
  <dcterms:modified xsi:type="dcterms:W3CDTF">2014-07-25T06:10:52Z</dcterms:modified>
</cp:coreProperties>
</file>