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47" i="1"/>
  <c r="P147"/>
  <c r="O147" s="1"/>
  <c r="L114"/>
  <c r="K114"/>
  <c r="N145"/>
  <c r="P145"/>
  <c r="O145" s="1"/>
  <c r="R101" l="1"/>
  <c r="R114"/>
  <c r="T258"/>
  <c r="A256"/>
  <c r="N159"/>
  <c r="N160"/>
  <c r="P159"/>
  <c r="P160"/>
  <c r="P155"/>
  <c r="P156"/>
  <c r="P154"/>
  <c r="P158"/>
  <c r="T237"/>
  <c r="A234"/>
  <c r="J234"/>
  <c r="K234"/>
  <c r="L234"/>
  <c r="M234"/>
  <c r="Q234"/>
  <c r="R234"/>
  <c r="S234"/>
  <c r="J224"/>
  <c r="K224"/>
  <c r="L224"/>
  <c r="M224"/>
  <c r="Q224"/>
  <c r="R224"/>
  <c r="S224"/>
  <c r="A224"/>
  <c r="J114"/>
  <c r="R161"/>
  <c r="T161" s="1"/>
  <c r="Q161"/>
  <c r="K161"/>
  <c r="L161"/>
  <c r="M161"/>
  <c r="J161"/>
  <c r="L162"/>
  <c r="M162"/>
  <c r="K162"/>
  <c r="N152"/>
  <c r="P152"/>
  <c r="O152" s="1"/>
  <c r="N158"/>
  <c r="O158" s="1"/>
  <c r="P151"/>
  <c r="N151"/>
  <c r="O151" s="1"/>
  <c r="P150"/>
  <c r="N150"/>
  <c r="O150" s="1"/>
  <c r="N113"/>
  <c r="P113"/>
  <c r="O113" s="1"/>
  <c r="M101"/>
  <c r="N100"/>
  <c r="L101"/>
  <c r="K101"/>
  <c r="J101"/>
  <c r="P100"/>
  <c r="O100" s="1"/>
  <c r="M114"/>
  <c r="M89"/>
  <c r="T277"/>
  <c r="T198"/>
  <c r="T177"/>
  <c r="L178"/>
  <c r="M178"/>
  <c r="K178"/>
  <c r="R177"/>
  <c r="K177"/>
  <c r="L177"/>
  <c r="M177"/>
  <c r="J177"/>
  <c r="S177"/>
  <c r="Q177"/>
  <c r="S161"/>
  <c r="N156"/>
  <c r="N155"/>
  <c r="N154"/>
  <c r="O155" l="1"/>
  <c r="O156"/>
  <c r="O154"/>
  <c r="P275" l="1"/>
  <c r="N275"/>
  <c r="P272"/>
  <c r="N272"/>
  <c r="P271"/>
  <c r="N271"/>
  <c r="P270"/>
  <c r="N270"/>
  <c r="P269"/>
  <c r="N269"/>
  <c r="K225"/>
  <c r="L225"/>
  <c r="M225"/>
  <c r="Q225"/>
  <c r="R225"/>
  <c r="S225"/>
  <c r="A225"/>
  <c r="J235"/>
  <c r="K235"/>
  <c r="L235"/>
  <c r="M235"/>
  <c r="Q235"/>
  <c r="R235"/>
  <c r="S235"/>
  <c r="J230"/>
  <c r="K230"/>
  <c r="L230"/>
  <c r="M230"/>
  <c r="Q230"/>
  <c r="J231"/>
  <c r="K231"/>
  <c r="L231"/>
  <c r="M231"/>
  <c r="Q231"/>
  <c r="A235"/>
  <c r="A230"/>
  <c r="A231"/>
  <c r="A185"/>
  <c r="J185"/>
  <c r="K185"/>
  <c r="L185"/>
  <c r="M185"/>
  <c r="A186"/>
  <c r="J186"/>
  <c r="K186"/>
  <c r="L186"/>
  <c r="M186"/>
  <c r="A187"/>
  <c r="J187"/>
  <c r="K187"/>
  <c r="L187"/>
  <c r="M187"/>
  <c r="A188"/>
  <c r="J188"/>
  <c r="K188"/>
  <c r="L188"/>
  <c r="M188"/>
  <c r="A189"/>
  <c r="J189"/>
  <c r="K189"/>
  <c r="L189"/>
  <c r="M189"/>
  <c r="Q189"/>
  <c r="R189"/>
  <c r="S189"/>
  <c r="A190"/>
  <c r="J190"/>
  <c r="K190"/>
  <c r="L190"/>
  <c r="M190"/>
  <c r="Q190"/>
  <c r="R190"/>
  <c r="S190"/>
  <c r="A191"/>
  <c r="J191"/>
  <c r="K191"/>
  <c r="L191"/>
  <c r="M191"/>
  <c r="Q191"/>
  <c r="R191"/>
  <c r="S191"/>
  <c r="A192"/>
  <c r="J192"/>
  <c r="K192"/>
  <c r="L192"/>
  <c r="M192"/>
  <c r="Q192"/>
  <c r="R192"/>
  <c r="S192"/>
  <c r="A193"/>
  <c r="J193"/>
  <c r="K193"/>
  <c r="L193"/>
  <c r="M193"/>
  <c r="Q193"/>
  <c r="R193"/>
  <c r="S193"/>
  <c r="A194"/>
  <c r="J194"/>
  <c r="K194"/>
  <c r="L194"/>
  <c r="M194"/>
  <c r="Q194"/>
  <c r="R194"/>
  <c r="S194"/>
  <c r="A195"/>
  <c r="J195"/>
  <c r="K195"/>
  <c r="L195"/>
  <c r="M195"/>
  <c r="Q195"/>
  <c r="R195"/>
  <c r="S195"/>
  <c r="A196"/>
  <c r="J196"/>
  <c r="K196"/>
  <c r="L196"/>
  <c r="M196"/>
  <c r="Q196"/>
  <c r="R196"/>
  <c r="S196"/>
  <c r="R185"/>
  <c r="S185"/>
  <c r="R186"/>
  <c r="S186"/>
  <c r="R187"/>
  <c r="S187"/>
  <c r="R188"/>
  <c r="S188"/>
  <c r="A207"/>
  <c r="J207"/>
  <c r="K207"/>
  <c r="L207"/>
  <c r="M207"/>
  <c r="Q207"/>
  <c r="R207"/>
  <c r="S207"/>
  <c r="A208"/>
  <c r="J208"/>
  <c r="K208"/>
  <c r="L208"/>
  <c r="M208"/>
  <c r="Q208"/>
  <c r="R208"/>
  <c r="S208"/>
  <c r="A209"/>
  <c r="J209"/>
  <c r="K209"/>
  <c r="L209"/>
  <c r="M209"/>
  <c r="Q209"/>
  <c r="R209"/>
  <c r="S209"/>
  <c r="A210"/>
  <c r="J210"/>
  <c r="K210"/>
  <c r="L210"/>
  <c r="M210"/>
  <c r="Q210"/>
  <c r="R210"/>
  <c r="S210"/>
  <c r="A211"/>
  <c r="J211"/>
  <c r="K211"/>
  <c r="L211"/>
  <c r="M211"/>
  <c r="Q211"/>
  <c r="R211"/>
  <c r="S211"/>
  <c r="A212"/>
  <c r="J212"/>
  <c r="K212"/>
  <c r="L212"/>
  <c r="M212"/>
  <c r="Q212"/>
  <c r="R212"/>
  <c r="S212"/>
  <c r="A213"/>
  <c r="J213"/>
  <c r="K213"/>
  <c r="L213"/>
  <c r="M213"/>
  <c r="Q213"/>
  <c r="R213"/>
  <c r="S213"/>
  <c r="A214"/>
  <c r="J214"/>
  <c r="K214"/>
  <c r="L214"/>
  <c r="M214"/>
  <c r="Q214"/>
  <c r="R214"/>
  <c r="S214"/>
  <c r="A215"/>
  <c r="J215"/>
  <c r="K215"/>
  <c r="L215"/>
  <c r="M215"/>
  <c r="Q215"/>
  <c r="R215"/>
  <c r="S215"/>
  <c r="A216"/>
  <c r="J216"/>
  <c r="K216"/>
  <c r="L216"/>
  <c r="M216"/>
  <c r="Q216"/>
  <c r="R216"/>
  <c r="S216"/>
  <c r="A217"/>
  <c r="J217"/>
  <c r="K217"/>
  <c r="Q217"/>
  <c r="R217"/>
  <c r="S217"/>
  <c r="A218"/>
  <c r="J218"/>
  <c r="K218"/>
  <c r="L218"/>
  <c r="M218"/>
  <c r="Q218"/>
  <c r="R218"/>
  <c r="S218"/>
  <c r="A219"/>
  <c r="J219"/>
  <c r="K219"/>
  <c r="L219"/>
  <c r="M219"/>
  <c r="Q219"/>
  <c r="R219"/>
  <c r="S219"/>
  <c r="A220"/>
  <c r="J220"/>
  <c r="K220"/>
  <c r="L220"/>
  <c r="M220"/>
  <c r="Q220"/>
  <c r="R220"/>
  <c r="S220"/>
  <c r="A221"/>
  <c r="J221"/>
  <c r="K221"/>
  <c r="L221"/>
  <c r="M221"/>
  <c r="Q221"/>
  <c r="R221"/>
  <c r="S221"/>
  <c r="A222"/>
  <c r="J222"/>
  <c r="K222"/>
  <c r="L222"/>
  <c r="M222"/>
  <c r="Q222"/>
  <c r="R222"/>
  <c r="S222"/>
  <c r="A223"/>
  <c r="J223"/>
  <c r="K223"/>
  <c r="L223"/>
  <c r="M223"/>
  <c r="Q223"/>
  <c r="R223"/>
  <c r="S223"/>
  <c r="P144"/>
  <c r="P146"/>
  <c r="P148"/>
  <c r="N144"/>
  <c r="O144" s="1"/>
  <c r="N146"/>
  <c r="O146" s="1"/>
  <c r="N148"/>
  <c r="P140"/>
  <c r="N140"/>
  <c r="P132"/>
  <c r="P133"/>
  <c r="P134"/>
  <c r="P135"/>
  <c r="N132"/>
  <c r="O132" s="1"/>
  <c r="N133"/>
  <c r="N134"/>
  <c r="O134" s="1"/>
  <c r="P125"/>
  <c r="P126"/>
  <c r="P127"/>
  <c r="P128"/>
  <c r="N125"/>
  <c r="N126"/>
  <c r="N127"/>
  <c r="N128"/>
  <c r="O128" s="1"/>
  <c r="P176"/>
  <c r="J226" l="1"/>
  <c r="M226"/>
  <c r="O269"/>
  <c r="O270"/>
  <c r="O271"/>
  <c r="O272"/>
  <c r="O275"/>
  <c r="O125"/>
  <c r="O133"/>
  <c r="O148"/>
  <c r="O126"/>
  <c r="O127"/>
  <c r="K226"/>
  <c r="L226"/>
  <c r="R226"/>
  <c r="Q226"/>
  <c r="O140"/>
  <c r="S256"/>
  <c r="R256"/>
  <c r="Q256"/>
  <c r="M256"/>
  <c r="L256"/>
  <c r="K256"/>
  <c r="J256"/>
  <c r="S253"/>
  <c r="R253"/>
  <c r="Q253"/>
  <c r="M253"/>
  <c r="L253"/>
  <c r="K253"/>
  <c r="J253"/>
  <c r="A253"/>
  <c r="S252"/>
  <c r="R252"/>
  <c r="Q252"/>
  <c r="M252"/>
  <c r="L252"/>
  <c r="K252"/>
  <c r="J252"/>
  <c r="A252"/>
  <c r="S251"/>
  <c r="R251"/>
  <c r="Q251"/>
  <c r="P251"/>
  <c r="M251"/>
  <c r="L251"/>
  <c r="K251"/>
  <c r="J251"/>
  <c r="A251"/>
  <c r="S250"/>
  <c r="R250"/>
  <c r="Q250"/>
  <c r="M250"/>
  <c r="L250"/>
  <c r="K250"/>
  <c r="J250"/>
  <c r="A250"/>
  <c r="S249"/>
  <c r="R249"/>
  <c r="Q249"/>
  <c r="M249"/>
  <c r="L249"/>
  <c r="K249"/>
  <c r="J249"/>
  <c r="A249"/>
  <c r="S248"/>
  <c r="R248"/>
  <c r="Q248"/>
  <c r="M248"/>
  <c r="L248"/>
  <c r="K248"/>
  <c r="J248"/>
  <c r="A248"/>
  <c r="S233"/>
  <c r="R233"/>
  <c r="Q233"/>
  <c r="K233"/>
  <c r="J233"/>
  <c r="A233"/>
  <c r="S232"/>
  <c r="R232"/>
  <c r="Q232"/>
  <c r="M232"/>
  <c r="L232"/>
  <c r="K232"/>
  <c r="J232"/>
  <c r="A232"/>
  <c r="S229"/>
  <c r="R229"/>
  <c r="Q229"/>
  <c r="M229"/>
  <c r="L229"/>
  <c r="K229"/>
  <c r="J229"/>
  <c r="A229"/>
  <c r="S228"/>
  <c r="R228"/>
  <c r="Q228"/>
  <c r="Q236" s="1"/>
  <c r="M228"/>
  <c r="M236" s="1"/>
  <c r="L228"/>
  <c r="L236" s="1"/>
  <c r="K228"/>
  <c r="K236" s="1"/>
  <c r="J228"/>
  <c r="J236" s="1"/>
  <c r="A228"/>
  <c r="M238" l="1"/>
  <c r="K254"/>
  <c r="M254"/>
  <c r="R254"/>
  <c r="J254"/>
  <c r="L254"/>
  <c r="R236"/>
  <c r="Q186"/>
  <c r="Q188" l="1"/>
  <c r="Q187" l="1"/>
  <c r="Q185"/>
  <c r="K179" l="1"/>
  <c r="P170"/>
  <c r="N176"/>
  <c r="P174"/>
  <c r="N174"/>
  <c r="P172"/>
  <c r="N172"/>
  <c r="N170"/>
  <c r="O170" s="1"/>
  <c r="P169"/>
  <c r="N169"/>
  <c r="N177" s="1"/>
  <c r="N45"/>
  <c r="N188" s="1"/>
  <c r="P45"/>
  <c r="P188" s="1"/>
  <c r="Q273"/>
  <c r="S273"/>
  <c r="R273"/>
  <c r="M273"/>
  <c r="K273"/>
  <c r="L273"/>
  <c r="J273"/>
  <c r="N61"/>
  <c r="S276"/>
  <c r="R276"/>
  <c r="Q276"/>
  <c r="M276"/>
  <c r="L276"/>
  <c r="K276"/>
  <c r="J276"/>
  <c r="P276"/>
  <c r="N276"/>
  <c r="S257"/>
  <c r="R257"/>
  <c r="Q257"/>
  <c r="M257"/>
  <c r="L257"/>
  <c r="K257"/>
  <c r="J257"/>
  <c r="S254"/>
  <c r="Q254"/>
  <c r="S236"/>
  <c r="S226"/>
  <c r="P131"/>
  <c r="N123"/>
  <c r="N124"/>
  <c r="N141"/>
  <c r="P141"/>
  <c r="P139"/>
  <c r="N139"/>
  <c r="P143"/>
  <c r="N143"/>
  <c r="N135"/>
  <c r="P129"/>
  <c r="N129"/>
  <c r="N94"/>
  <c r="N219" s="1"/>
  <c r="P94"/>
  <c r="P219" s="1"/>
  <c r="N95"/>
  <c r="N220" s="1"/>
  <c r="P95"/>
  <c r="P220" s="1"/>
  <c r="N96"/>
  <c r="N221" s="1"/>
  <c r="P96"/>
  <c r="P221" s="1"/>
  <c r="N97"/>
  <c r="N222" s="1"/>
  <c r="P97"/>
  <c r="P222" s="1"/>
  <c r="N98"/>
  <c r="N223" s="1"/>
  <c r="P98"/>
  <c r="P223" s="1"/>
  <c r="N99"/>
  <c r="P99"/>
  <c r="T285"/>
  <c r="T287" s="1"/>
  <c r="Q101"/>
  <c r="S101"/>
  <c r="N106"/>
  <c r="N228" s="1"/>
  <c r="P106"/>
  <c r="P228" s="1"/>
  <c r="N107"/>
  <c r="P107"/>
  <c r="N108"/>
  <c r="N230" s="1"/>
  <c r="P108"/>
  <c r="P230" s="1"/>
  <c r="N109"/>
  <c r="N231" s="1"/>
  <c r="P109"/>
  <c r="P231" s="1"/>
  <c r="N110"/>
  <c r="N232" s="1"/>
  <c r="P110"/>
  <c r="P232" s="1"/>
  <c r="N233"/>
  <c r="P111"/>
  <c r="N112"/>
  <c r="P112"/>
  <c r="Q114"/>
  <c r="S114"/>
  <c r="P59"/>
  <c r="P194" s="1"/>
  <c r="N59"/>
  <c r="N194" s="1"/>
  <c r="P58"/>
  <c r="P193" s="1"/>
  <c r="N58"/>
  <c r="N193" s="1"/>
  <c r="P249"/>
  <c r="N48"/>
  <c r="N249" s="1"/>
  <c r="P138"/>
  <c r="N138"/>
  <c r="P136"/>
  <c r="N136"/>
  <c r="N131"/>
  <c r="O131" s="1"/>
  <c r="P124"/>
  <c r="P123"/>
  <c r="S89"/>
  <c r="R89"/>
  <c r="Q89"/>
  <c r="L89"/>
  <c r="K89"/>
  <c r="J89"/>
  <c r="P88"/>
  <c r="P218" s="1"/>
  <c r="N88"/>
  <c r="N218" s="1"/>
  <c r="P87"/>
  <c r="P217" s="1"/>
  <c r="N217"/>
  <c r="P86"/>
  <c r="P253" s="1"/>
  <c r="N86"/>
  <c r="N253" s="1"/>
  <c r="P85"/>
  <c r="P216" s="1"/>
  <c r="N85"/>
  <c r="N216" s="1"/>
  <c r="P84"/>
  <c r="P215" s="1"/>
  <c r="N84"/>
  <c r="N215" s="1"/>
  <c r="P83"/>
  <c r="P214" s="1"/>
  <c r="N83"/>
  <c r="N214" s="1"/>
  <c r="P82"/>
  <c r="P213" s="1"/>
  <c r="N82"/>
  <c r="N213" s="1"/>
  <c r="P81"/>
  <c r="P212" s="1"/>
  <c r="N81"/>
  <c r="N212" s="1"/>
  <c r="S76"/>
  <c r="R76"/>
  <c r="Q76"/>
  <c r="M76"/>
  <c r="L76"/>
  <c r="K76"/>
  <c r="J76"/>
  <c r="P75"/>
  <c r="P211" s="1"/>
  <c r="N75"/>
  <c r="N211" s="1"/>
  <c r="P74"/>
  <c r="P210" s="1"/>
  <c r="N74"/>
  <c r="P73"/>
  <c r="N73"/>
  <c r="P72"/>
  <c r="P209" s="1"/>
  <c r="N72"/>
  <c r="N209" s="1"/>
  <c r="P71"/>
  <c r="P208" s="1"/>
  <c r="N71"/>
  <c r="N208" s="1"/>
  <c r="P70"/>
  <c r="P196" s="1"/>
  <c r="N70"/>
  <c r="N196" s="1"/>
  <c r="P69"/>
  <c r="P76" s="1"/>
  <c r="N69"/>
  <c r="N195" s="1"/>
  <c r="S62"/>
  <c r="R62"/>
  <c r="Q62"/>
  <c r="M62"/>
  <c r="L62"/>
  <c r="K62"/>
  <c r="J62"/>
  <c r="P60"/>
  <c r="P250" s="1"/>
  <c r="N60"/>
  <c r="N250" s="1"/>
  <c r="P57"/>
  <c r="P192" s="1"/>
  <c r="N57"/>
  <c r="N192" s="1"/>
  <c r="P56"/>
  <c r="P191" s="1"/>
  <c r="N56"/>
  <c r="N191" s="1"/>
  <c r="P55"/>
  <c r="P190" s="1"/>
  <c r="N55"/>
  <c r="N190" s="1"/>
  <c r="P54"/>
  <c r="P189" s="1"/>
  <c r="N54"/>
  <c r="N189" s="1"/>
  <c r="N47"/>
  <c r="N46"/>
  <c r="N207" s="1"/>
  <c r="N44"/>
  <c r="N187" s="1"/>
  <c r="N43"/>
  <c r="N42"/>
  <c r="P47"/>
  <c r="K49"/>
  <c r="P46"/>
  <c r="P207" s="1"/>
  <c r="P44"/>
  <c r="P187" s="1"/>
  <c r="P43"/>
  <c r="S49"/>
  <c r="R49"/>
  <c r="Q49"/>
  <c r="P42"/>
  <c r="M49"/>
  <c r="L49"/>
  <c r="J49"/>
  <c r="P235" l="1"/>
  <c r="P234"/>
  <c r="N235"/>
  <c r="N234"/>
  <c r="P225"/>
  <c r="P224"/>
  <c r="N225"/>
  <c r="N224"/>
  <c r="P161"/>
  <c r="P162"/>
  <c r="N161"/>
  <c r="N162"/>
  <c r="N101"/>
  <c r="P101"/>
  <c r="N256"/>
  <c r="N114"/>
  <c r="P256"/>
  <c r="P114"/>
  <c r="O143"/>
  <c r="P177"/>
  <c r="P178"/>
  <c r="N178"/>
  <c r="P233"/>
  <c r="O111"/>
  <c r="J286"/>
  <c r="Q277"/>
  <c r="P226"/>
  <c r="O74"/>
  <c r="O210" s="1"/>
  <c r="N210"/>
  <c r="N226" s="1"/>
  <c r="O61"/>
  <c r="O251" s="1"/>
  <c r="N251"/>
  <c r="P248"/>
  <c r="P195"/>
  <c r="O124"/>
  <c r="O59"/>
  <c r="O194" s="1"/>
  <c r="O123"/>
  <c r="M277"/>
  <c r="R285"/>
  <c r="O97"/>
  <c r="O222" s="1"/>
  <c r="O71"/>
  <c r="O208" s="1"/>
  <c r="O72"/>
  <c r="O209" s="1"/>
  <c r="O174"/>
  <c r="N76"/>
  <c r="N248"/>
  <c r="O55"/>
  <c r="O190" s="1"/>
  <c r="O56"/>
  <c r="O191" s="1"/>
  <c r="O57"/>
  <c r="O192" s="1"/>
  <c r="J258"/>
  <c r="M258"/>
  <c r="K258"/>
  <c r="R258"/>
  <c r="L237"/>
  <c r="K259"/>
  <c r="R237"/>
  <c r="M259"/>
  <c r="N229"/>
  <c r="N236" s="1"/>
  <c r="N257"/>
  <c r="N252"/>
  <c r="N185"/>
  <c r="P62"/>
  <c r="P186"/>
  <c r="O82"/>
  <c r="O213" s="1"/>
  <c r="O84"/>
  <c r="O215" s="1"/>
  <c r="O86"/>
  <c r="O253" s="1"/>
  <c r="O88"/>
  <c r="O218" s="1"/>
  <c r="O138"/>
  <c r="O233"/>
  <c r="O109"/>
  <c r="O231" s="1"/>
  <c r="O108"/>
  <c r="O230" s="1"/>
  <c r="O107"/>
  <c r="O99"/>
  <c r="O129"/>
  <c r="O139"/>
  <c r="O141"/>
  <c r="O169"/>
  <c r="O172"/>
  <c r="O176"/>
  <c r="P229"/>
  <c r="P257"/>
  <c r="P252"/>
  <c r="P185"/>
  <c r="N186"/>
  <c r="K277"/>
  <c r="R277"/>
  <c r="O45"/>
  <c r="O188" s="1"/>
  <c r="O48"/>
  <c r="O249" s="1"/>
  <c r="N49"/>
  <c r="O42"/>
  <c r="O47"/>
  <c r="J237"/>
  <c r="L238"/>
  <c r="Q237"/>
  <c r="S237"/>
  <c r="Q258"/>
  <c r="L277"/>
  <c r="M197"/>
  <c r="K197"/>
  <c r="R197"/>
  <c r="R198" s="1"/>
  <c r="L197"/>
  <c r="Q197"/>
  <c r="Q198" s="1"/>
  <c r="S197"/>
  <c r="S198" s="1"/>
  <c r="O69"/>
  <c r="L278"/>
  <c r="J197"/>
  <c r="J198" s="1"/>
  <c r="O44"/>
  <c r="O187" s="1"/>
  <c r="S258"/>
  <c r="K278"/>
  <c r="N89"/>
  <c r="P49"/>
  <c r="O46"/>
  <c r="O207" s="1"/>
  <c r="O54"/>
  <c r="O189" s="1"/>
  <c r="O43"/>
  <c r="N62"/>
  <c r="O60"/>
  <c r="O250" s="1"/>
  <c r="O70"/>
  <c r="O196" s="1"/>
  <c r="O73"/>
  <c r="O75"/>
  <c r="O211" s="1"/>
  <c r="O81"/>
  <c r="O212" s="1"/>
  <c r="O83"/>
  <c r="O214" s="1"/>
  <c r="O85"/>
  <c r="O216" s="1"/>
  <c r="O217"/>
  <c r="O136"/>
  <c r="O58"/>
  <c r="O193" s="1"/>
  <c r="O112"/>
  <c r="O110"/>
  <c r="O232" s="1"/>
  <c r="O98"/>
  <c r="O223" s="1"/>
  <c r="O96"/>
  <c r="O221" s="1"/>
  <c r="O95"/>
  <c r="O220" s="1"/>
  <c r="O94"/>
  <c r="O219" s="1"/>
  <c r="O135"/>
  <c r="K163"/>
  <c r="N273"/>
  <c r="N277" s="1"/>
  <c r="O276"/>
  <c r="M278"/>
  <c r="P89"/>
  <c r="O106"/>
  <c r="O228" s="1"/>
  <c r="M237"/>
  <c r="O273"/>
  <c r="R287"/>
  <c r="S285"/>
  <c r="S287" s="1"/>
  <c r="K238"/>
  <c r="K237"/>
  <c r="L258"/>
  <c r="L259"/>
  <c r="P273"/>
  <c r="J277"/>
  <c r="S277"/>
  <c r="O235" l="1"/>
  <c r="O234"/>
  <c r="O225"/>
  <c r="O224"/>
  <c r="O161"/>
  <c r="O162"/>
  <c r="O101"/>
  <c r="O256"/>
  <c r="O114"/>
  <c r="O178"/>
  <c r="N179" s="1"/>
  <c r="O177"/>
  <c r="M198"/>
  <c r="M199"/>
  <c r="L199"/>
  <c r="L198"/>
  <c r="K198"/>
  <c r="K199"/>
  <c r="N163"/>
  <c r="L286"/>
  <c r="P236"/>
  <c r="N286"/>
  <c r="H286"/>
  <c r="O226"/>
  <c r="N254"/>
  <c r="N258" s="1"/>
  <c r="P254"/>
  <c r="P259" s="1"/>
  <c r="O248"/>
  <c r="O195"/>
  <c r="K279"/>
  <c r="K260"/>
  <c r="K239"/>
  <c r="P237"/>
  <c r="P197"/>
  <c r="P238"/>
  <c r="O186"/>
  <c r="O257"/>
  <c r="O252"/>
  <c r="O229"/>
  <c r="O236" s="1"/>
  <c r="O185"/>
  <c r="N237"/>
  <c r="N238"/>
  <c r="N197"/>
  <c r="O62"/>
  <c r="N278"/>
  <c r="O49"/>
  <c r="O89"/>
  <c r="O76"/>
  <c r="J285"/>
  <c r="H285" s="1"/>
  <c r="O277"/>
  <c r="O278"/>
  <c r="P277"/>
  <c r="P278"/>
  <c r="N199" l="1"/>
  <c r="N198"/>
  <c r="P199"/>
  <c r="P198"/>
  <c r="P258"/>
  <c r="O254"/>
  <c r="O259" s="1"/>
  <c r="N259"/>
  <c r="K200"/>
  <c r="L285"/>
  <c r="L287" s="1"/>
  <c r="O197"/>
  <c r="O238"/>
  <c r="N239" s="1"/>
  <c r="O237"/>
  <c r="H287"/>
  <c r="P286" s="1"/>
  <c r="N279"/>
  <c r="J287"/>
  <c r="O198" l="1"/>
  <c r="O199"/>
  <c r="N200" s="1"/>
  <c r="N260"/>
  <c r="O258"/>
  <c r="N285"/>
  <c r="N287" s="1"/>
  <c r="P285"/>
  <c r="P287" s="1"/>
</calcChain>
</file>

<file path=xl/sharedStrings.xml><?xml version="1.0" encoding="utf-8"?>
<sst xmlns="http://schemas.openxmlformats.org/spreadsheetml/2006/main" count="763" uniqueCount="284">
  <si>
    <t xml:space="preserve">UNIVERSITATEA BABEŞ-BOLYAI CLUJ-NAPOCA
</t>
  </si>
  <si>
    <t>I. CERINŢE PENTRU OBŢINEREA DIPLOMEI DE LICENŢĂ</t>
  </si>
  <si>
    <t>Şi:</t>
  </si>
  <si>
    <t xml:space="preserve">Pentru încadrarea în învăţământul preuniversitar, este necesară absolvirea masteratului didactic. </t>
  </si>
  <si>
    <t>180 de credite din care:</t>
  </si>
  <si>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 xml:space="preserve">de credite la examenul de licenţă </t>
    </r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</si>
  <si>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</si>
  <si>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</si>
  <si>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</si>
  <si>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</si>
  <si>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</si>
  <si>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</si>
  <si>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</si>
  <si>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</si>
  <si>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</si>
  <si>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</si>
  <si>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</si>
  <si>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</si>
  <si>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</si>
  <si>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</si>
  <si>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</si>
  <si>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</si>
  <si>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</si>
  <si>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</si>
  <si>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</si>
  <si>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</si>
  <si>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</si>
  <si>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</si>
  <si>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</si>
  <si>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</si>
  <si>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</si>
  <si>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</si>
  <si>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</si>
  <si>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</si>
  <si>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</si>
  <si>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</si>
  <si>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</si>
  <si>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</si>
  <si>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</si>
  <si>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</si>
  <si>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</si>
  <si>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</si>
  <si>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</si>
  <si>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</si>
  <si>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</si>
  <si>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</si>
  <si>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</si>
  <si>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</si>
  <si>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</si>
  <si>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</si>
  <si>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</si>
  <si>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</si>
  <si>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</si>
  <si>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</si>
  <si>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</si>
  <si>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</si>
  <si>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</si>
  <si>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</si>
  <si>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II, Semestrul 3</t>
  </si>
  <si>
    <t>An II, Semestrul 4</t>
  </si>
  <si>
    <t>An III, Semestrul 5</t>
  </si>
  <si>
    <t>An III, Semestrul 6</t>
  </si>
  <si>
    <t>Semestrele 1 - 5 (14 săptămâni)</t>
  </si>
  <si>
    <t>DCOU</t>
  </si>
  <si>
    <t>DISCIPLINE DE PREGĂTIRE FUNDAMENTALĂ (DF)</t>
  </si>
  <si>
    <t>DISCIPLINE DE SPECIALIATE (DS)</t>
  </si>
  <si>
    <t>DISCIPLINE</t>
  </si>
  <si>
    <t>OBLIGATORII</t>
  </si>
  <si>
    <t>ORE FIZICE</t>
  </si>
  <si>
    <t>ORE ALOCATE STUDIULUI</t>
  </si>
  <si>
    <t>NR. DE CREDITE</t>
  </si>
  <si>
    <t>AN I</t>
  </si>
  <si>
    <t>AN II</t>
  </si>
  <si>
    <t>AN III</t>
  </si>
  <si>
    <t>DISCIPLINE COMPLEMANTARE (DC)</t>
  </si>
  <si>
    <t>Semestrul  6 (12 săptămâni)</t>
  </si>
  <si>
    <t>Educație fizică 1</t>
  </si>
  <si>
    <t>Educație fizică 2</t>
  </si>
  <si>
    <t>PLAN DE ÎNVĂŢĂMÂNT  valabil începând din anul universitar 2014-2015</t>
  </si>
  <si>
    <t>ELM0001</t>
  </si>
  <si>
    <t>ELM0002</t>
  </si>
  <si>
    <t>ELM0003</t>
  </si>
  <si>
    <t>ELM0004</t>
  </si>
  <si>
    <t>ELM0015</t>
  </si>
  <si>
    <t>Microeconomie</t>
  </si>
  <si>
    <t>Economie europeană</t>
  </si>
  <si>
    <t xml:space="preserve">Matematici aplicate în economie </t>
  </si>
  <si>
    <t>Management</t>
  </si>
  <si>
    <t>Bazele marketingului</t>
  </si>
  <si>
    <t>YLU0011</t>
  </si>
  <si>
    <t xml:space="preserve">Macroeconomie </t>
  </si>
  <si>
    <t>Matematici financiare şi actuariale</t>
  </si>
  <si>
    <t>Bazele contabilităţii</t>
  </si>
  <si>
    <t>Informatică economică</t>
  </si>
  <si>
    <t>Finanţe publice</t>
  </si>
  <si>
    <t>Dreptul afacerilor</t>
  </si>
  <si>
    <t>YLU0012</t>
  </si>
  <si>
    <t>ELM0008</t>
  </si>
  <si>
    <t>ELM0009</t>
  </si>
  <si>
    <t>ELM0010</t>
  </si>
  <si>
    <t>ELM0011</t>
  </si>
  <si>
    <t>ELM0202</t>
  </si>
  <si>
    <t>ELM0012</t>
  </si>
  <si>
    <t>Finanţele întreprinderii</t>
  </si>
  <si>
    <t>Contabilitate financiară</t>
  </si>
  <si>
    <t>Baze de date şi programe</t>
  </si>
  <si>
    <t>Statistică descriptivă</t>
  </si>
  <si>
    <t>Disciplină opţională 1</t>
  </si>
  <si>
    <t>Disciplină opţională 2</t>
  </si>
  <si>
    <t>ELM0014</t>
  </si>
  <si>
    <t>ELM0013</t>
  </si>
  <si>
    <t>ELM0016</t>
  </si>
  <si>
    <t>ELM0017</t>
  </si>
  <si>
    <t>Comportamentul consumatorului</t>
  </si>
  <si>
    <t>Cercetări de marketing</t>
  </si>
  <si>
    <t>Statistică inferenţială</t>
  </si>
  <si>
    <t>Studiul mărfurilor şi asigurarea calităţii</t>
  </si>
  <si>
    <t>Distribuţie şi comerţ</t>
  </si>
  <si>
    <t>Disciplină opţională 3</t>
  </si>
  <si>
    <t>ELM0073</t>
  </si>
  <si>
    <t>ELM0064</t>
  </si>
  <si>
    <t>ELM0056</t>
  </si>
  <si>
    <t>ELM0005</t>
  </si>
  <si>
    <t>ELM0250</t>
  </si>
  <si>
    <t>ELM0120</t>
  </si>
  <si>
    <t>Limbă modernă în afaceri 1 (limba engleză, franceză, germană, italiană, spaniolă) - limba 1</t>
  </si>
  <si>
    <t>Limbă modernă în afaceri 2 (limba engleză, franceză, germană, italiană, spaniolă) - limba 1</t>
  </si>
  <si>
    <t xml:space="preserve">Planificare de marketing </t>
  </si>
  <si>
    <t>ELM0249</t>
  </si>
  <si>
    <t>ELM0121</t>
  </si>
  <si>
    <t>ELM0176</t>
  </si>
  <si>
    <t>ELM0177</t>
  </si>
  <si>
    <t>ELM0239</t>
  </si>
  <si>
    <t>Marketingul serviciilor</t>
  </si>
  <si>
    <t>Marketingul achiziţiilor</t>
  </si>
  <si>
    <t>Marketingul mărcii</t>
  </si>
  <si>
    <t>Bazele marketingului online</t>
  </si>
  <si>
    <t>Disciplină opţională 4</t>
  </si>
  <si>
    <t>ELE/ELF/ELG/ELI/ELS/1050</t>
  </si>
  <si>
    <t>Conducerea şi promovarea vânzărilor</t>
  </si>
  <si>
    <t>Business to business marketing</t>
  </si>
  <si>
    <t xml:space="preserve">Marketing financiar-bancar </t>
  </si>
  <si>
    <t>Tranzacţii economice internaţionale</t>
  </si>
  <si>
    <t>Managementul resurselor umane</t>
  </si>
  <si>
    <t>Elaborarea lucrării de licenţă</t>
  </si>
  <si>
    <t>Disciplină opţională 5</t>
  </si>
  <si>
    <t>ELM0116</t>
  </si>
  <si>
    <t>ELM0251</t>
  </si>
  <si>
    <t>ELM0039</t>
  </si>
  <si>
    <t>ELM0072</t>
  </si>
  <si>
    <t>ELM0059</t>
  </si>
  <si>
    <t>ELM0221</t>
  </si>
  <si>
    <t>Introducere în metodologia cercetării ştiinţifice</t>
  </si>
  <si>
    <t>Sociologie economică</t>
  </si>
  <si>
    <t>Politologie</t>
  </si>
  <si>
    <t>Logică</t>
  </si>
  <si>
    <t>Introducere ȋn programarea calculatoarelor</t>
  </si>
  <si>
    <t>Etică în afaceri</t>
  </si>
  <si>
    <t>Economie mondială</t>
  </si>
  <si>
    <t>ELM0023</t>
  </si>
  <si>
    <t>ELM0028</t>
  </si>
  <si>
    <t>ELM0029</t>
  </si>
  <si>
    <t>ELM0190</t>
  </si>
  <si>
    <t>ELM0078</t>
  </si>
  <si>
    <t>ELM0031</t>
  </si>
  <si>
    <t>ELM0206</t>
  </si>
  <si>
    <t>Managementul firmei</t>
  </si>
  <si>
    <t>Fiscalitate</t>
  </si>
  <si>
    <t>Economia serviciilor</t>
  </si>
  <si>
    <t>Doctrine economice</t>
  </si>
  <si>
    <t>Drept instituţional comunitar</t>
  </si>
  <si>
    <t>Istoria economiei</t>
  </si>
  <si>
    <t>ELM0030</t>
  </si>
  <si>
    <t>ELM0033</t>
  </si>
  <si>
    <t>ELM0240</t>
  </si>
  <si>
    <t>ELM0244</t>
  </si>
  <si>
    <t>ELM0019</t>
  </si>
  <si>
    <t>ELM0034</t>
  </si>
  <si>
    <t xml:space="preserve">Contabilitate managerială </t>
  </si>
  <si>
    <t>Marketingul întreprinderilor mici şi mijlocii</t>
  </si>
  <si>
    <t>Psihologia economiei</t>
  </si>
  <si>
    <t>Managementul întreprinderilor mici şi mijlocii</t>
  </si>
  <si>
    <t>ELM0040</t>
  </si>
  <si>
    <t>ELM0253</t>
  </si>
  <si>
    <t>ELM0252</t>
  </si>
  <si>
    <t>ELM0067</t>
  </si>
  <si>
    <t xml:space="preserve">Analiză financiară </t>
  </si>
  <si>
    <t>Economie şi politici de dezvoltare regională</t>
  </si>
  <si>
    <t xml:space="preserve">Managementul proiectelor </t>
  </si>
  <si>
    <t>Introducere în econometrie</t>
  </si>
  <si>
    <t xml:space="preserve">Logistică </t>
  </si>
  <si>
    <t>Management strategic</t>
  </si>
  <si>
    <t>Asigurări</t>
  </si>
  <si>
    <t>ELM0046</t>
  </si>
  <si>
    <t>ELM0076</t>
  </si>
  <si>
    <t>ELM0066</t>
  </si>
  <si>
    <t>ELM0248</t>
  </si>
  <si>
    <t>ELM0095</t>
  </si>
  <si>
    <t>ELM0058</t>
  </si>
  <si>
    <t>ELM0060</t>
  </si>
  <si>
    <t>Marketingul organizațiilor nonprofit</t>
  </si>
  <si>
    <t>Marketing în turism</t>
  </si>
  <si>
    <t>Managementul investiţiilor</t>
  </si>
  <si>
    <t>Control şi audit financiar</t>
  </si>
  <si>
    <t>ELM0246</t>
  </si>
  <si>
    <t>ELR0122</t>
  </si>
  <si>
    <t>ELM0125</t>
  </si>
  <si>
    <t>ELM0131</t>
  </si>
  <si>
    <t>ELM0070</t>
  </si>
  <si>
    <t>Introducere în programarea calculatoarelor</t>
  </si>
  <si>
    <t>Limbă modernă în afaceri 3 (limba engleză, franceză, germană, italiană, spaniolă) - limba 1</t>
  </si>
  <si>
    <t>Limbă modernă în afaceri 4 (limba engleză, franceză, germană, italiană, spaniolă) -  limba 1</t>
  </si>
  <si>
    <t>Comunicare în afaceri 1 (limba engleză, franceză, germană, italiană, spaniolă)</t>
  </si>
  <si>
    <t>Comunicare în afaceri 2 (limba engleză, franceză, germană, italiană, spaniolă)</t>
  </si>
  <si>
    <t>3 săpt. x 30 ore = 90 ore</t>
  </si>
  <si>
    <t>2 săpt. x 30 ore = 60 ore</t>
  </si>
  <si>
    <r>
      <rPr>
        <b/>
        <sz val="10"/>
        <color indexed="8"/>
        <rFont val="Times New Roman"/>
        <family val="1"/>
      </rPr>
      <t xml:space="preserve">VI.  UNIVERSITĂŢI EUROPENE DE REFERINŢĂ:                    </t>
    </r>
    <r>
      <rPr>
        <sz val="10"/>
        <color indexed="8"/>
        <rFont val="Times New Roman"/>
        <family val="1"/>
      </rPr>
      <t xml:space="preserve">Paris Graduate School of Management – Ecole Superieur de Gestion et Commerce International; Universitatea Grenoble 1 Franta; </t>
    </r>
    <r>
      <rPr>
        <sz val="9.5"/>
        <color indexed="8"/>
        <rFont val="Times New Roman"/>
        <family val="1"/>
      </rPr>
      <t xml:space="preserve">Nottingham Trent University - Nottingham Business School-Anglia; </t>
    </r>
    <r>
      <rPr>
        <sz val="10"/>
        <color indexed="8"/>
        <rFont val="Times New Roman"/>
        <family val="1"/>
      </rPr>
      <t xml:space="preserve">European School of Economics Roma Italia; Corvinus University of Budapest, Ungaria; University of Pécs, Ungaria        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</si>
  <si>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 iunie-iulie
Proba 1: Evaluarea cunoştinţelor fundamentale şi de specialitate - 10 credite
Proba 2: Prezentarea şi susţinerea lucrării de licenţă - 10 credite
</t>
    </r>
  </si>
  <si>
    <t>* Practica se desfăşoară compact timp de 3 săptămâni (5 zile a 6 ore pe zi, total 90 de ore)</t>
  </si>
  <si>
    <t>**Elaborarea lucrării de licenţă se desfăşoară compact timp de 2 săptămâni (5 zile a 6 ore pe zi, total 60 de ore).</t>
  </si>
  <si>
    <t>3*</t>
  </si>
  <si>
    <t>2**</t>
  </si>
  <si>
    <t>II. DESFĂŞURAREA STUDIILOR (în număr de săptămâni)</t>
  </si>
  <si>
    <t>Utilizarea internetului în afaceri</t>
  </si>
  <si>
    <t xml:space="preserve">  +150 (Practică și Elaborarea lucrării de licență)</t>
  </si>
  <si>
    <t>23+6  (facultative)</t>
  </si>
  <si>
    <t>23+2  (facultative)</t>
  </si>
  <si>
    <t>21+2  (facultative)</t>
  </si>
  <si>
    <t>22+2  (facultative)</t>
  </si>
  <si>
    <t>Anexă la Planul de Învățământ specializarea: MARKETING</t>
  </si>
  <si>
    <t>În contul a cel mult 3 discipline opţionale generale, studentul are dreptul să aleagă 3 discipline de la alte specializări ale facultăţilor din Universitatea „Babeş-Bolyai”.</t>
  </si>
  <si>
    <t>ELX0201</t>
  </si>
  <si>
    <t>ELX0202</t>
  </si>
  <si>
    <t>ELX0058</t>
  </si>
  <si>
    <t>ELX0059</t>
  </si>
  <si>
    <t>ELX0060</t>
  </si>
  <si>
    <t>DISCIPLINĂ OPŢIONALĂ 1 (An II, Semestrul 3)</t>
  </si>
  <si>
    <t>DISCIPLINĂ OPŢIONALĂ 2 (An II, Semestrul 3)</t>
  </si>
  <si>
    <t>DISCIPLINĂ OPŢIONALĂ 3 (An II, Semestrul 4)</t>
  </si>
  <si>
    <t>DISCIPLINĂ OPŢIONALĂ 4 (An III, Semestrul 5)</t>
  </si>
  <si>
    <t>Limbă modernă în afaceri 3 (limba engleză, franceză, germană, italiană, spaniolă, coreeană, chineză, poloneză, rusă) - limba 2</t>
  </si>
  <si>
    <t>Limbă modernă în afaceri 4 ( limba engleză. franceză, germană, italiană, spaniolă, coreeană, chineză, poloneză, rusă) - limba 2</t>
  </si>
  <si>
    <t>ELE/ELF/ ELG/ELI/ ELS/ELK/ ELC/ELP/ ELU 1079</t>
  </si>
  <si>
    <t>Limbă modernă în afaceri 4 (limba engleză, franceză, germană, italiană, spaniolă, coreeană, chineză, poloneză, rusă) - limba 2</t>
  </si>
  <si>
    <t>ELE/ELF/ ELG/ELI/ ELS/ELK/ ELC/ELP/ ELU 3079</t>
  </si>
  <si>
    <t>Limbă modernă în afaceri 5 (limba engleză, franceză, germană, italiană, spaniolă, coreeană, chineză, poloneză, rusă) - limba 2</t>
  </si>
  <si>
    <t>ELE/ELF/ ELG/ELI/ ELS/ELK/ ELC/ELP/ ELU 4079</t>
  </si>
  <si>
    <t>Limbă modernă în afaceri 6 (limba engleză, franceză, germană, italiană, spaniolă, coreeană, chineză, poloneză, rusă) - limba 2</t>
  </si>
  <si>
    <t>Limbă modernă în afaceri 5 ( limba engleză. franceză, germană, italiană, spaniolă, coreeană, chineză, poloneză, rusă) - limba 2</t>
  </si>
  <si>
    <t>Limbă modernă în afaceri 6 ( limba engleză. franceză, germană, italiană, spaniolă,coreeană, chineză, poloneză, rusă) - limba 2</t>
  </si>
  <si>
    <t>ELE/ELF/ ELG/ELI/ ELS2050</t>
  </si>
  <si>
    <t>ELE/ELF/ ELG/ELI/ ELS/ELK/ ELC/ELP/ELU 2079</t>
  </si>
  <si>
    <t>ELX0124</t>
  </si>
  <si>
    <t>Disciplină opţională 6</t>
  </si>
  <si>
    <t>Disciplină opţională 7</t>
  </si>
  <si>
    <t>ELX0125</t>
  </si>
  <si>
    <t>DISCIPLINĂ OPŢIONALĂ 5 (An III, Semestrul 5)</t>
  </si>
  <si>
    <t>DISCIPLINĂ OPŢIONALĂ 6 (An III, Semestrul 6)</t>
  </si>
  <si>
    <t>DISCIPLINĂ OPŢIONALĂ 7 (An III, Semestrul 6)</t>
  </si>
  <si>
    <r>
      <rPr>
        <b/>
        <sz val="10"/>
        <color indexed="8"/>
        <rFont val="Times New Roman"/>
        <family val="1"/>
      </rPr>
      <t xml:space="preserve">   25</t>
    </r>
    <r>
      <rPr>
        <sz val="10"/>
        <color indexed="8"/>
        <rFont val="Times New Roman"/>
        <family val="1"/>
      </rPr>
      <t xml:space="preserve"> credite la disciplinele opţionale</t>
    </r>
  </si>
  <si>
    <r>
      <rPr>
        <b/>
        <sz val="10"/>
        <color indexed="8"/>
        <rFont val="Times New Roman"/>
        <family val="1"/>
      </rPr>
      <t xml:space="preserve">   155 </t>
    </r>
    <r>
      <rPr>
        <sz val="10"/>
        <color indexed="8"/>
        <rFont val="Times New Roman"/>
        <family val="1"/>
      </rPr>
      <t>de credite la disciplinele obligatorii</t>
    </r>
  </si>
  <si>
    <t>DISCIPLINE OPŢIONALE</t>
  </si>
  <si>
    <t>ELE/ELF/ ELG/ ELI/ELS/1006</t>
  </si>
  <si>
    <t>ELE/ELF/ELG/ ELI/ELS/2006</t>
  </si>
  <si>
    <t>ELE/ELF/ELG/ ELI/ELS/3006</t>
  </si>
  <si>
    <t>ELE/ELF/ELG/ ELI/ELS/4006</t>
  </si>
  <si>
    <t>Practică - Marketing (Comportamentul consumatorului +  
Cercetări de marketing)</t>
  </si>
  <si>
    <t>ELE/ELF/ELG/ELI/ELS/ELK/ELC/ELP/ELU 2079</t>
  </si>
  <si>
    <t>ELE/ELF/ELG/ELI/ELS/ELK/ELC/ELP/ELU 3079</t>
  </si>
  <si>
    <t>ELE/ELF/ELG/ELI/ELS/ELK/ELC/ELP/ELU1079</t>
  </si>
  <si>
    <t>ELE/ELF/ELG/ELI/ELS/ELK/ELC/ELP/ELU4079</t>
  </si>
  <si>
    <t>BILANŢ GENERAL</t>
  </si>
  <si>
    <t>Pieţe financiare</t>
  </si>
  <si>
    <t>ELM0071</t>
  </si>
  <si>
    <t>OPŢIONALE</t>
  </si>
  <si>
    <r>
      <rPr>
        <b/>
        <sz val="8"/>
        <color indexed="8"/>
        <rFont val="Times New Roman"/>
        <family val="1"/>
      </rPr>
      <t xml:space="preserve">Sem. 3: </t>
    </r>
    <r>
      <rPr>
        <sz val="8"/>
        <color indexed="8"/>
        <rFont val="Times New Roman"/>
        <family val="1"/>
      </rPr>
      <t xml:space="preserve">Se alege  o disciplină din pachetul ELX0201: ELM0023; ELM0028; ELM0029; ELM0190; ELM0031; ELM0206; ELM0078. </t>
    </r>
  </si>
  <si>
    <r>
      <rPr>
        <b/>
        <sz val="8"/>
        <color indexed="8"/>
        <rFont val="Times New Roman"/>
        <family val="1"/>
      </rPr>
      <t xml:space="preserve">Sem. 3: </t>
    </r>
    <r>
      <rPr>
        <sz val="8"/>
        <color indexed="8"/>
        <rFont val="Times New Roman"/>
        <family val="1"/>
      </rPr>
      <t xml:space="preserve">Se alege  o disciplină din pachetul ELX0202: ELM0030; ELM0033; ELM0244; ELM0019; ELM0034; ELM0240. </t>
    </r>
  </si>
  <si>
    <r>
      <t>Specializarea:</t>
    </r>
    <r>
      <rPr>
        <b/>
        <sz val="10"/>
        <color indexed="8"/>
        <rFont val="Times New Roman"/>
        <family val="1"/>
      </rPr>
      <t xml:space="preserve"> MARKETING (în limba maghiară)</t>
    </r>
  </si>
  <si>
    <r>
      <t xml:space="preserve">Domeniul: </t>
    </r>
    <r>
      <rPr>
        <b/>
        <sz val="10"/>
        <color indexed="8"/>
        <rFont val="Times New Roman"/>
        <family val="1"/>
      </rPr>
      <t>MARKETING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</si>
  <si>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</si>
  <si>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t>Titlul absolventului:</t>
    </r>
    <r>
      <rPr>
        <b/>
        <sz val="10"/>
        <color indexed="8"/>
        <rFont val="Times New Roman"/>
        <family val="1"/>
      </rPr>
      <t xml:space="preserve"> Licenţiat în ştiinţe economice</t>
    </r>
  </si>
  <si>
    <t>FACULTATEA DE ŞTIINŢE ECONOMICE ŞI GESTIUNEA AFACERILOR</t>
  </si>
  <si>
    <r>
      <rPr>
        <b/>
        <sz val="8"/>
        <color indexed="8"/>
        <rFont val="Times New Roman"/>
        <family val="1"/>
      </rPr>
      <t>Sem. 4:</t>
    </r>
    <r>
      <rPr>
        <sz val="8"/>
        <color indexed="8"/>
        <rFont val="Times New Roman"/>
        <family val="1"/>
      </rPr>
      <t xml:space="preserve"> Se alege  o disciplină din pachetul ELX0058: ELM0071; ELM0040; ELM0252; ELM0067.</t>
    </r>
  </si>
  <si>
    <r>
      <rPr>
        <b/>
        <sz val="8"/>
        <rFont val="Times New Roman"/>
        <family val="1"/>
      </rPr>
      <t>Sem. 5:</t>
    </r>
    <r>
      <rPr>
        <sz val="8"/>
        <rFont val="Times New Roman"/>
        <family val="1"/>
      </rPr>
      <t xml:space="preserve"> Se alege  o disciplină din pachetul ELX0059: ELM0046; ELM0076; ELM0066; ELM0248; ELM0058; ELM0060.                Se alege  o disciplină din pachetul ELX0124: ELE/ELF/ELG/ELI/ELS1050; ELM0253; ELM0095                                                                </t>
    </r>
    <r>
      <rPr>
        <b/>
        <sz val="8"/>
        <rFont val="Times New Roman"/>
        <family val="1"/>
      </rPr>
      <t xml:space="preserve">            Sem. 6:</t>
    </r>
    <r>
      <rPr>
        <sz val="8"/>
        <rFont val="Times New Roman"/>
        <family val="1"/>
      </rPr>
      <t xml:space="preserve"> Se alege  o disciplină din pachetul:ELX0060: ELM0125; ELM0131; ELM0070.         Se alege  o disciplină din pachetul ELX0125: ELE/ELF/ELG/ELI/ ELS2050; ELM0246;  ELM0122; 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</si>
</sst>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6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  <xf numFmtId="9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7" xfId="0" applyFont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6" xfId="0" applyNumberFormat="1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1" fillId="0" borderId="2" xfId="0" applyNumberFormat="1" applyFon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0" fontId="1" fillId="0" borderId="2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horizontal="left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 wrapText="1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1" xfId="0" applyFont="1" applyBorder="1" applyProtection="1">
      <protection locked="0"/>
    </xf>
    <xf numFmtId="0" fontId="9" fillId="4" borderId="9" xfId="0" applyFont="1" applyFill="1" applyBorder="1" applyAlignment="1" applyProtection="1">
      <alignment horizontal="center" wrapText="1"/>
      <protection locked="0"/>
    </xf>
    <xf numFmtId="0" fontId="9" fillId="4" borderId="4" xfId="0" applyFont="1" applyFill="1" applyBorder="1" applyAlignment="1" applyProtection="1">
      <alignment horizontal="center" wrapText="1"/>
      <protection locked="0"/>
    </xf>
    <xf numFmtId="0" fontId="9" fillId="4" borderId="10" xfId="0" applyFont="1" applyFill="1" applyBorder="1" applyAlignment="1" applyProtection="1">
      <alignment horizontal="center" wrapText="1"/>
      <protection locked="0"/>
    </xf>
    <xf numFmtId="0" fontId="9" fillId="4" borderId="11" xfId="0" applyFont="1" applyFill="1" applyBorder="1" applyAlignment="1" applyProtection="1">
      <alignment horizontal="center" wrapText="1"/>
      <protection locked="0"/>
    </xf>
    <xf numFmtId="0" fontId="9" fillId="4" borderId="7" xfId="0" applyFont="1" applyFill="1" applyBorder="1" applyAlignment="1" applyProtection="1">
      <alignment horizontal="center" wrapText="1"/>
      <protection locked="0"/>
    </xf>
    <xf numFmtId="0" fontId="9" fillId="4" borderId="8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8"/>
  <sheetViews>
    <sheetView tabSelected="1" view="pageLayout" topLeftCell="A7" zoomScale="85" zoomScalePageLayoutView="85" workbookViewId="0">
      <selection activeCell="M24" sqref="M24:T26"/>
    </sheetView>
  </sheetViews>
  <sheetFormatPr defaultRowHeight="12.75"/>
  <cols>
    <col min="1" max="1" width="18.57031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2.85546875" style="1" customWidth="1"/>
    <col min="10" max="10" width="6.28515625" style="1" customWidth="1"/>
    <col min="11" max="16" width="6.140625" style="1" customWidth="1"/>
    <col min="17" max="17" width="6" style="1" customWidth="1"/>
    <col min="18" max="18" width="6.42578125" style="1" customWidth="1"/>
    <col min="19" max="19" width="6.140625" style="1" customWidth="1"/>
    <col min="20" max="20" width="9.28515625" style="1" customWidth="1"/>
    <col min="21" max="16384" width="9.140625" style="1"/>
  </cols>
  <sheetData>
    <row r="1" spans="1:20" ht="15.75" customHeight="1">
      <c r="A1" s="200" t="s">
        <v>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M1" s="202" t="s">
        <v>24</v>
      </c>
      <c r="N1" s="202"/>
      <c r="O1" s="202"/>
      <c r="P1" s="202"/>
      <c r="Q1" s="202"/>
      <c r="R1" s="202"/>
      <c r="S1" s="202"/>
      <c r="T1" s="202"/>
    </row>
    <row r="2" spans="1:20" ht="6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20" ht="18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M3" s="204"/>
      <c r="N3" s="205"/>
      <c r="O3" s="109" t="s">
        <v>40</v>
      </c>
      <c r="P3" s="110"/>
      <c r="Q3" s="111"/>
      <c r="R3" s="109" t="s">
        <v>41</v>
      </c>
      <c r="S3" s="110"/>
      <c r="T3" s="111"/>
    </row>
    <row r="4" spans="1:20" ht="17.25" customHeight="1">
      <c r="A4" s="201" t="s">
        <v>281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M4" s="196" t="s">
        <v>18</v>
      </c>
      <c r="N4" s="197"/>
      <c r="O4" s="193">
        <v>22</v>
      </c>
      <c r="P4" s="194"/>
      <c r="Q4" s="195"/>
      <c r="R4" s="193">
        <v>23</v>
      </c>
      <c r="S4" s="194"/>
      <c r="T4" s="195"/>
    </row>
    <row r="5" spans="1:20" ht="16.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M5" s="196" t="s">
        <v>19</v>
      </c>
      <c r="N5" s="197"/>
      <c r="O5" s="193" t="s">
        <v>225</v>
      </c>
      <c r="P5" s="194"/>
      <c r="Q5" s="195"/>
      <c r="R5" s="193" t="s">
        <v>228</v>
      </c>
      <c r="S5" s="194"/>
      <c r="T5" s="195"/>
    </row>
    <row r="6" spans="1:20" ht="15" customHeight="1">
      <c r="A6" s="209" t="s">
        <v>278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M6" s="196" t="s">
        <v>20</v>
      </c>
      <c r="N6" s="197"/>
      <c r="O6" s="193" t="s">
        <v>226</v>
      </c>
      <c r="P6" s="194"/>
      <c r="Q6" s="195"/>
      <c r="R6" s="193" t="s">
        <v>227</v>
      </c>
      <c r="S6" s="194"/>
      <c r="T6" s="195"/>
    </row>
    <row r="7" spans="1:20" ht="18" customHeight="1">
      <c r="A7" s="198" t="s">
        <v>277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20" ht="18.75" customHeight="1">
      <c r="A8" s="185" t="s">
        <v>279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M8" s="198" t="s">
        <v>217</v>
      </c>
      <c r="N8" s="198"/>
      <c r="O8" s="198"/>
      <c r="P8" s="198"/>
      <c r="Q8" s="198"/>
      <c r="R8" s="198"/>
      <c r="S8" s="198"/>
      <c r="T8" s="198"/>
    </row>
    <row r="9" spans="1:20" ht="15" customHeight="1">
      <c r="A9" s="185" t="s">
        <v>280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M9" s="198"/>
      <c r="N9" s="198"/>
      <c r="O9" s="198"/>
      <c r="P9" s="198"/>
      <c r="Q9" s="198"/>
      <c r="R9" s="198"/>
      <c r="S9" s="198"/>
      <c r="T9" s="198"/>
    </row>
    <row r="10" spans="1:20" ht="16.5" customHeight="1">
      <c r="A10" s="185" t="s">
        <v>21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M10" s="198"/>
      <c r="N10" s="198"/>
      <c r="O10" s="198"/>
      <c r="P10" s="198"/>
      <c r="Q10" s="198"/>
      <c r="R10" s="198"/>
      <c r="S10" s="198"/>
      <c r="T10" s="198"/>
    </row>
    <row r="11" spans="1:20">
      <c r="A11" s="185" t="s">
        <v>22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M11" s="198"/>
      <c r="N11" s="198"/>
      <c r="O11" s="198"/>
      <c r="P11" s="198"/>
      <c r="Q11" s="198"/>
      <c r="R11" s="198"/>
      <c r="S11" s="198"/>
      <c r="T11" s="198"/>
    </row>
    <row r="12" spans="1:20" ht="12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M12" s="206" t="s">
        <v>25</v>
      </c>
      <c r="N12" s="206"/>
      <c r="O12" s="206"/>
      <c r="P12" s="206"/>
      <c r="Q12" s="206"/>
      <c r="R12" s="206"/>
      <c r="S12" s="206"/>
      <c r="T12" s="206"/>
    </row>
    <row r="13" spans="1:20" ht="12.75" customHeight="1">
      <c r="A13" s="184" t="s">
        <v>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M13" s="199" t="s">
        <v>275</v>
      </c>
      <c r="N13" s="199"/>
      <c r="O13" s="199"/>
      <c r="P13" s="199"/>
      <c r="Q13" s="199"/>
      <c r="R13" s="199"/>
      <c r="S13" s="199"/>
      <c r="T13" s="199"/>
    </row>
    <row r="14" spans="1:20" ht="12.75" customHeight="1">
      <c r="A14" s="184" t="s">
        <v>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M14" s="199"/>
      <c r="N14" s="199"/>
      <c r="O14" s="199"/>
      <c r="P14" s="199"/>
      <c r="Q14" s="199"/>
      <c r="R14" s="199"/>
      <c r="S14" s="199"/>
      <c r="T14" s="199"/>
    </row>
    <row r="15" spans="1:20" ht="12.75" customHeight="1">
      <c r="A15" s="185" t="s">
        <v>260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M15" s="199" t="s">
        <v>276</v>
      </c>
      <c r="N15" s="199"/>
      <c r="O15" s="199"/>
      <c r="P15" s="199"/>
      <c r="Q15" s="199"/>
      <c r="R15" s="199"/>
      <c r="S15" s="199"/>
      <c r="T15" s="199"/>
    </row>
    <row r="16" spans="1:20" ht="12.75" customHeight="1">
      <c r="A16" s="185" t="s">
        <v>259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M16" s="199"/>
      <c r="N16" s="199"/>
      <c r="O16" s="199"/>
      <c r="P16" s="199"/>
      <c r="Q16" s="199"/>
      <c r="R16" s="199"/>
      <c r="S16" s="199"/>
      <c r="T16" s="199"/>
    </row>
    <row r="17" spans="1:20" ht="12.75" customHeight="1">
      <c r="A17" s="185" t="s">
        <v>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M17" s="208" t="s">
        <v>282</v>
      </c>
      <c r="N17" s="208"/>
      <c r="O17" s="208"/>
      <c r="P17" s="208"/>
      <c r="Q17" s="208"/>
      <c r="R17" s="208"/>
      <c r="S17" s="208"/>
      <c r="T17" s="208"/>
    </row>
    <row r="18" spans="1:20" ht="9" customHeight="1">
      <c r="M18" s="208"/>
      <c r="N18" s="208"/>
      <c r="O18" s="208"/>
      <c r="P18" s="208"/>
      <c r="Q18" s="208"/>
      <c r="R18" s="208"/>
      <c r="S18" s="208"/>
      <c r="T18" s="208"/>
    </row>
    <row r="19" spans="1:20" ht="14.25" customHeight="1">
      <c r="A19" s="185" t="s">
        <v>5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M19" s="192" t="s">
        <v>283</v>
      </c>
      <c r="N19" s="192"/>
      <c r="O19" s="192"/>
      <c r="P19" s="192"/>
      <c r="Q19" s="192"/>
      <c r="R19" s="192"/>
      <c r="S19" s="192"/>
      <c r="T19" s="192"/>
    </row>
    <row r="20" spans="1:20" ht="11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M20" s="192"/>
      <c r="N20" s="192"/>
      <c r="O20" s="192"/>
      <c r="P20" s="192"/>
      <c r="Q20" s="192"/>
      <c r="R20" s="192"/>
      <c r="S20" s="192"/>
      <c r="T20" s="192"/>
    </row>
    <row r="21" spans="1:20" ht="12.75" customHeight="1">
      <c r="M21" s="192"/>
      <c r="N21" s="192"/>
      <c r="O21" s="192"/>
      <c r="P21" s="192"/>
      <c r="Q21" s="192"/>
      <c r="R21" s="192"/>
      <c r="S21" s="192"/>
      <c r="T21" s="192"/>
    </row>
    <row r="22" spans="1:20" ht="17.25" customHeight="1">
      <c r="A22" s="198" t="s">
        <v>3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M22" s="192"/>
      <c r="N22" s="192"/>
      <c r="O22" s="192"/>
      <c r="P22" s="192"/>
      <c r="Q22" s="192"/>
      <c r="R22" s="192"/>
      <c r="S22" s="192"/>
      <c r="T22" s="192"/>
    </row>
    <row r="23" spans="1:20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M23" s="192"/>
      <c r="N23" s="192"/>
      <c r="O23" s="192"/>
      <c r="P23" s="192"/>
      <c r="Q23" s="192"/>
      <c r="R23" s="192"/>
      <c r="S23" s="192"/>
      <c r="T23" s="192"/>
    </row>
    <row r="24" spans="1:20" ht="1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M24" s="191" t="s">
        <v>230</v>
      </c>
      <c r="N24" s="191"/>
      <c r="O24" s="191"/>
      <c r="P24" s="191"/>
      <c r="Q24" s="191"/>
      <c r="R24" s="191"/>
      <c r="S24" s="191"/>
      <c r="T24" s="191"/>
    </row>
    <row r="25" spans="1:20" ht="13.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M25" s="191"/>
      <c r="N25" s="191"/>
      <c r="O25" s="191"/>
      <c r="P25" s="191"/>
      <c r="Q25" s="191"/>
      <c r="R25" s="191"/>
      <c r="S25" s="191"/>
      <c r="T25" s="191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191"/>
      <c r="N26" s="191"/>
      <c r="O26" s="191"/>
      <c r="P26" s="191"/>
      <c r="Q26" s="191"/>
      <c r="R26" s="191"/>
      <c r="S26" s="191"/>
      <c r="T26" s="191"/>
    </row>
    <row r="27" spans="1:20" ht="12.75" customHeight="1">
      <c r="A27" s="53" t="s">
        <v>222</v>
      </c>
      <c r="B27" s="53"/>
      <c r="C27" s="53"/>
      <c r="D27" s="53"/>
      <c r="E27" s="53"/>
      <c r="F27" s="53"/>
      <c r="G27" s="53"/>
      <c r="M27" s="67"/>
      <c r="N27" s="67"/>
      <c r="O27" s="67"/>
      <c r="P27" s="67"/>
      <c r="Q27" s="67"/>
      <c r="R27" s="67"/>
      <c r="S27" s="67"/>
      <c r="T27" s="67"/>
    </row>
    <row r="28" spans="1:20" ht="26.25" customHeight="1">
      <c r="A28" s="3"/>
      <c r="B28" s="109" t="s">
        <v>6</v>
      </c>
      <c r="C28" s="111"/>
      <c r="D28" s="109" t="s">
        <v>7</v>
      </c>
      <c r="E28" s="110"/>
      <c r="F28" s="111"/>
      <c r="G28" s="99" t="s">
        <v>23</v>
      </c>
      <c r="H28" s="99" t="s">
        <v>14</v>
      </c>
      <c r="I28" s="109" t="s">
        <v>8</v>
      </c>
      <c r="J28" s="110"/>
      <c r="K28" s="111"/>
      <c r="M28" s="190" t="s">
        <v>216</v>
      </c>
      <c r="N28" s="190"/>
      <c r="O28" s="190"/>
      <c r="P28" s="190"/>
      <c r="Q28" s="190"/>
      <c r="R28" s="190"/>
      <c r="S28" s="190"/>
      <c r="T28" s="190"/>
    </row>
    <row r="29" spans="1:20" ht="14.25" customHeight="1">
      <c r="A29" s="3"/>
      <c r="B29" s="4" t="s">
        <v>9</v>
      </c>
      <c r="C29" s="4" t="s">
        <v>10</v>
      </c>
      <c r="D29" s="4" t="s">
        <v>11</v>
      </c>
      <c r="E29" s="4" t="s">
        <v>12</v>
      </c>
      <c r="F29" s="4" t="s">
        <v>13</v>
      </c>
      <c r="G29" s="100"/>
      <c r="H29" s="100"/>
      <c r="I29" s="4" t="s">
        <v>15</v>
      </c>
      <c r="J29" s="4" t="s">
        <v>16</v>
      </c>
      <c r="K29" s="4" t="s">
        <v>17</v>
      </c>
      <c r="M29" s="190"/>
      <c r="N29" s="190"/>
      <c r="O29" s="190"/>
      <c r="P29" s="190"/>
      <c r="Q29" s="190"/>
      <c r="R29" s="190"/>
      <c r="S29" s="190"/>
      <c r="T29" s="190"/>
    </row>
    <row r="30" spans="1:20" ht="17.25" customHeight="1">
      <c r="A30" s="5" t="s">
        <v>18</v>
      </c>
      <c r="B30" s="6">
        <v>14</v>
      </c>
      <c r="C30" s="6">
        <v>14</v>
      </c>
      <c r="D30" s="29">
        <v>3</v>
      </c>
      <c r="E30" s="29">
        <v>3</v>
      </c>
      <c r="F30" s="29">
        <v>2</v>
      </c>
      <c r="G30" s="29"/>
      <c r="H30" s="39"/>
      <c r="I30" s="29">
        <v>3</v>
      </c>
      <c r="J30" s="29">
        <v>1</v>
      </c>
      <c r="K30" s="29">
        <v>12</v>
      </c>
      <c r="M30" s="190"/>
      <c r="N30" s="190"/>
      <c r="O30" s="190"/>
      <c r="P30" s="190"/>
      <c r="Q30" s="190"/>
      <c r="R30" s="190"/>
      <c r="S30" s="190"/>
      <c r="T30" s="190"/>
    </row>
    <row r="31" spans="1:20" ht="15" customHeight="1">
      <c r="A31" s="5" t="s">
        <v>19</v>
      </c>
      <c r="B31" s="7">
        <v>14</v>
      </c>
      <c r="C31" s="7">
        <v>14</v>
      </c>
      <c r="D31" s="29">
        <v>3</v>
      </c>
      <c r="E31" s="29">
        <v>3</v>
      </c>
      <c r="F31" s="29">
        <v>2</v>
      </c>
      <c r="G31" s="29"/>
      <c r="H31" s="29" t="s">
        <v>220</v>
      </c>
      <c r="I31" s="29">
        <v>3</v>
      </c>
      <c r="J31" s="29">
        <v>1</v>
      </c>
      <c r="K31" s="29">
        <v>9</v>
      </c>
      <c r="M31" s="190"/>
      <c r="N31" s="190"/>
      <c r="O31" s="190"/>
      <c r="P31" s="190"/>
      <c r="Q31" s="190"/>
      <c r="R31" s="190"/>
      <c r="S31" s="190"/>
      <c r="T31" s="190"/>
    </row>
    <row r="32" spans="1:20" ht="15.75" customHeight="1">
      <c r="A32" s="8" t="s">
        <v>20</v>
      </c>
      <c r="B32" s="7">
        <v>14</v>
      </c>
      <c r="C32" s="7">
        <v>12</v>
      </c>
      <c r="D32" s="29">
        <v>3</v>
      </c>
      <c r="E32" s="29">
        <v>2</v>
      </c>
      <c r="F32" s="29">
        <v>2</v>
      </c>
      <c r="G32" s="29"/>
      <c r="H32" s="29" t="s">
        <v>221</v>
      </c>
      <c r="I32" s="29">
        <v>3</v>
      </c>
      <c r="J32" s="29">
        <v>1</v>
      </c>
      <c r="K32" s="40">
        <v>12</v>
      </c>
      <c r="M32" s="190"/>
      <c r="N32" s="190"/>
      <c r="O32" s="190"/>
      <c r="P32" s="190"/>
      <c r="Q32" s="190"/>
      <c r="R32" s="190"/>
      <c r="S32" s="190"/>
      <c r="T32" s="190"/>
    </row>
    <row r="33" spans="1:20" ht="11.25" customHeight="1">
      <c r="A33" s="9"/>
      <c r="B33" s="186" t="s">
        <v>218</v>
      </c>
      <c r="C33" s="186"/>
      <c r="D33" s="186"/>
      <c r="E33" s="186"/>
      <c r="F33" s="186"/>
      <c r="G33" s="186"/>
      <c r="H33" s="186"/>
      <c r="I33" s="186"/>
      <c r="J33" s="186"/>
      <c r="K33" s="186"/>
      <c r="M33" s="52"/>
      <c r="N33" s="52"/>
      <c r="O33" s="52"/>
      <c r="P33" s="52"/>
      <c r="Q33" s="52"/>
      <c r="R33" s="52"/>
      <c r="S33" s="52"/>
      <c r="T33" s="52"/>
    </row>
    <row r="34" spans="1:20" ht="15" hidden="1" customHeight="1">
      <c r="B34" s="207" t="s">
        <v>219</v>
      </c>
      <c r="C34" s="207"/>
      <c r="D34" s="207"/>
      <c r="E34" s="207"/>
      <c r="F34" s="207"/>
      <c r="G34" s="207"/>
      <c r="H34" s="207"/>
      <c r="I34" s="207"/>
      <c r="J34" s="207"/>
      <c r="K34" s="207"/>
      <c r="L34" s="66"/>
      <c r="M34" s="10"/>
      <c r="N34" s="10"/>
      <c r="O34" s="10"/>
      <c r="P34" s="10"/>
      <c r="Q34" s="10"/>
      <c r="R34" s="10"/>
      <c r="S34" s="10"/>
    </row>
    <row r="35" spans="1:20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66"/>
      <c r="M35" s="10"/>
      <c r="N35" s="10"/>
      <c r="O35" s="10"/>
      <c r="P35" s="10"/>
      <c r="Q35" s="10"/>
      <c r="R35" s="10"/>
      <c r="S35" s="10"/>
    </row>
    <row r="36" spans="1:20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66"/>
    </row>
    <row r="37" spans="1:20" ht="16.5" customHeight="1">
      <c r="A37" s="203" t="s">
        <v>26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1:20" ht="8.25" hidden="1" customHeight="1">
      <c r="N38" s="11"/>
      <c r="O38" s="12" t="s">
        <v>42</v>
      </c>
      <c r="P38" s="12" t="s">
        <v>43</v>
      </c>
      <c r="Q38" s="12" t="s">
        <v>44</v>
      </c>
      <c r="R38" s="12" t="s">
        <v>45</v>
      </c>
      <c r="S38" s="12" t="s">
        <v>63</v>
      </c>
      <c r="T38" s="12"/>
    </row>
    <row r="39" spans="1:20" ht="17.25" customHeight="1">
      <c r="A39" s="170" t="s">
        <v>48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</row>
    <row r="40" spans="1:20" ht="25.5" customHeight="1">
      <c r="A40" s="112" t="s">
        <v>32</v>
      </c>
      <c r="B40" s="175" t="s">
        <v>31</v>
      </c>
      <c r="C40" s="176"/>
      <c r="D40" s="176"/>
      <c r="E40" s="176"/>
      <c r="F40" s="176"/>
      <c r="G40" s="176"/>
      <c r="H40" s="176"/>
      <c r="I40" s="177"/>
      <c r="J40" s="99" t="s">
        <v>46</v>
      </c>
      <c r="K40" s="171" t="s">
        <v>29</v>
      </c>
      <c r="L40" s="172"/>
      <c r="M40" s="173"/>
      <c r="N40" s="171" t="s">
        <v>47</v>
      </c>
      <c r="O40" s="181"/>
      <c r="P40" s="182"/>
      <c r="Q40" s="171" t="s">
        <v>28</v>
      </c>
      <c r="R40" s="172"/>
      <c r="S40" s="173"/>
      <c r="T40" s="174" t="s">
        <v>27</v>
      </c>
    </row>
    <row r="41" spans="1:20" ht="13.5" customHeight="1">
      <c r="A41" s="113"/>
      <c r="B41" s="178"/>
      <c r="C41" s="179"/>
      <c r="D41" s="179"/>
      <c r="E41" s="179"/>
      <c r="F41" s="179"/>
      <c r="G41" s="179"/>
      <c r="H41" s="179"/>
      <c r="I41" s="180"/>
      <c r="J41" s="100"/>
      <c r="K41" s="4" t="s">
        <v>33</v>
      </c>
      <c r="L41" s="4" t="s">
        <v>34</v>
      </c>
      <c r="M41" s="4" t="s">
        <v>35</v>
      </c>
      <c r="N41" s="4" t="s">
        <v>39</v>
      </c>
      <c r="O41" s="4" t="s">
        <v>11</v>
      </c>
      <c r="P41" s="4" t="s">
        <v>36</v>
      </c>
      <c r="Q41" s="4" t="s">
        <v>37</v>
      </c>
      <c r="R41" s="4" t="s">
        <v>33</v>
      </c>
      <c r="S41" s="4" t="s">
        <v>38</v>
      </c>
      <c r="T41" s="100"/>
    </row>
    <row r="42" spans="1:20">
      <c r="A42" s="43" t="s">
        <v>79</v>
      </c>
      <c r="B42" s="183" t="s">
        <v>84</v>
      </c>
      <c r="C42" s="183"/>
      <c r="D42" s="183"/>
      <c r="E42" s="183"/>
      <c r="F42" s="183"/>
      <c r="G42" s="183"/>
      <c r="H42" s="183"/>
      <c r="I42" s="183"/>
      <c r="J42" s="13">
        <v>6</v>
      </c>
      <c r="K42" s="13">
        <v>2</v>
      </c>
      <c r="L42" s="13">
        <v>2</v>
      </c>
      <c r="M42" s="13">
        <v>0</v>
      </c>
      <c r="N42" s="41">
        <f>K42+L42+M42</f>
        <v>4</v>
      </c>
      <c r="O42" s="22">
        <f>P42-N42</f>
        <v>7</v>
      </c>
      <c r="P42" s="22">
        <f>ROUND(PRODUCT(J42,25)/14,0)</f>
        <v>11</v>
      </c>
      <c r="Q42" s="28" t="s">
        <v>37</v>
      </c>
      <c r="R42" s="13"/>
      <c r="S42" s="29"/>
      <c r="T42" s="13" t="s">
        <v>42</v>
      </c>
    </row>
    <row r="43" spans="1:20">
      <c r="A43" s="43" t="s">
        <v>80</v>
      </c>
      <c r="B43" s="183" t="s">
        <v>85</v>
      </c>
      <c r="C43" s="183"/>
      <c r="D43" s="183"/>
      <c r="E43" s="183"/>
      <c r="F43" s="183"/>
      <c r="G43" s="183"/>
      <c r="H43" s="183"/>
      <c r="I43" s="183"/>
      <c r="J43" s="13">
        <v>4</v>
      </c>
      <c r="K43" s="13">
        <v>2</v>
      </c>
      <c r="L43" s="13">
        <v>1</v>
      </c>
      <c r="M43" s="13">
        <v>0</v>
      </c>
      <c r="N43" s="41">
        <f t="shared" ref="N43:N47" si="0">K43+L43+M43</f>
        <v>3</v>
      </c>
      <c r="O43" s="22">
        <f t="shared" ref="O43:O47" si="1">P43-N43</f>
        <v>4</v>
      </c>
      <c r="P43" s="22">
        <f t="shared" ref="P43:P47" si="2">ROUND(PRODUCT(J43,25)/14,0)</f>
        <v>7</v>
      </c>
      <c r="Q43" s="28" t="s">
        <v>37</v>
      </c>
      <c r="R43" s="13"/>
      <c r="S43" s="29"/>
      <c r="T43" s="13" t="s">
        <v>42</v>
      </c>
    </row>
    <row r="44" spans="1:20">
      <c r="A44" s="43" t="s">
        <v>81</v>
      </c>
      <c r="B44" s="183" t="s">
        <v>86</v>
      </c>
      <c r="C44" s="183"/>
      <c r="D44" s="183"/>
      <c r="E44" s="183"/>
      <c r="F44" s="183"/>
      <c r="G44" s="183"/>
      <c r="H44" s="183"/>
      <c r="I44" s="183"/>
      <c r="J44" s="13">
        <v>6</v>
      </c>
      <c r="K44" s="13">
        <v>2</v>
      </c>
      <c r="L44" s="13">
        <v>2</v>
      </c>
      <c r="M44" s="13">
        <v>0</v>
      </c>
      <c r="N44" s="41">
        <f t="shared" si="0"/>
        <v>4</v>
      </c>
      <c r="O44" s="22">
        <f t="shared" si="1"/>
        <v>7</v>
      </c>
      <c r="P44" s="22">
        <f t="shared" si="2"/>
        <v>11</v>
      </c>
      <c r="Q44" s="28" t="s">
        <v>37</v>
      </c>
      <c r="R44" s="13"/>
      <c r="S44" s="29"/>
      <c r="T44" s="13" t="s">
        <v>42</v>
      </c>
    </row>
    <row r="45" spans="1:20">
      <c r="A45" s="43" t="s">
        <v>82</v>
      </c>
      <c r="B45" s="183" t="s">
        <v>87</v>
      </c>
      <c r="C45" s="183"/>
      <c r="D45" s="183"/>
      <c r="E45" s="183"/>
      <c r="F45" s="183"/>
      <c r="G45" s="183"/>
      <c r="H45" s="183"/>
      <c r="I45" s="183"/>
      <c r="J45" s="13">
        <v>6</v>
      </c>
      <c r="K45" s="13">
        <v>2</v>
      </c>
      <c r="L45" s="13">
        <v>2</v>
      </c>
      <c r="M45" s="13">
        <v>0</v>
      </c>
      <c r="N45" s="41">
        <f t="shared" si="0"/>
        <v>4</v>
      </c>
      <c r="O45" s="22">
        <f t="shared" si="1"/>
        <v>7</v>
      </c>
      <c r="P45" s="22">
        <f t="shared" si="2"/>
        <v>11</v>
      </c>
      <c r="Q45" s="28" t="s">
        <v>37</v>
      </c>
      <c r="R45" s="13"/>
      <c r="S45" s="29"/>
      <c r="T45" s="13" t="s">
        <v>42</v>
      </c>
    </row>
    <row r="46" spans="1:20">
      <c r="A46" s="43" t="s">
        <v>83</v>
      </c>
      <c r="B46" s="183" t="s">
        <v>88</v>
      </c>
      <c r="C46" s="183"/>
      <c r="D46" s="183"/>
      <c r="E46" s="183"/>
      <c r="F46" s="183"/>
      <c r="G46" s="183"/>
      <c r="H46" s="183"/>
      <c r="I46" s="183"/>
      <c r="J46" s="13">
        <v>5</v>
      </c>
      <c r="K46" s="13">
        <v>2</v>
      </c>
      <c r="L46" s="13">
        <v>2</v>
      </c>
      <c r="M46" s="13">
        <v>0</v>
      </c>
      <c r="N46" s="41">
        <f t="shared" si="0"/>
        <v>4</v>
      </c>
      <c r="O46" s="22">
        <f t="shared" si="1"/>
        <v>5</v>
      </c>
      <c r="P46" s="22">
        <f t="shared" si="2"/>
        <v>9</v>
      </c>
      <c r="Q46" s="28" t="s">
        <v>37</v>
      </c>
      <c r="R46" s="13"/>
      <c r="S46" s="29"/>
      <c r="T46" s="13" t="s">
        <v>44</v>
      </c>
    </row>
    <row r="47" spans="1:20" ht="25.5">
      <c r="A47" s="48" t="s">
        <v>262</v>
      </c>
      <c r="B47" s="167" t="s">
        <v>125</v>
      </c>
      <c r="C47" s="168"/>
      <c r="D47" s="168"/>
      <c r="E47" s="168"/>
      <c r="F47" s="168"/>
      <c r="G47" s="168"/>
      <c r="H47" s="168"/>
      <c r="I47" s="169"/>
      <c r="J47" s="13">
        <v>3</v>
      </c>
      <c r="K47" s="13">
        <v>0</v>
      </c>
      <c r="L47" s="13">
        <v>0</v>
      </c>
      <c r="M47" s="13">
        <v>2</v>
      </c>
      <c r="N47" s="41">
        <f t="shared" si="0"/>
        <v>2</v>
      </c>
      <c r="O47" s="22">
        <f t="shared" si="1"/>
        <v>3</v>
      </c>
      <c r="P47" s="22">
        <f t="shared" si="2"/>
        <v>5</v>
      </c>
      <c r="Q47" s="28"/>
      <c r="R47" s="13" t="s">
        <v>33</v>
      </c>
      <c r="S47" s="29"/>
      <c r="T47" s="13" t="s">
        <v>45</v>
      </c>
    </row>
    <row r="48" spans="1:20">
      <c r="A48" s="45" t="s">
        <v>89</v>
      </c>
      <c r="B48" s="183" t="s">
        <v>76</v>
      </c>
      <c r="C48" s="183"/>
      <c r="D48" s="183"/>
      <c r="E48" s="183"/>
      <c r="F48" s="183"/>
      <c r="G48" s="183"/>
      <c r="H48" s="183"/>
      <c r="I48" s="183"/>
      <c r="J48" s="13">
        <v>0</v>
      </c>
      <c r="K48" s="13">
        <v>0</v>
      </c>
      <c r="L48" s="13">
        <v>0</v>
      </c>
      <c r="M48" s="13">
        <v>1</v>
      </c>
      <c r="N48" s="41">
        <f>K48+L48+M48</f>
        <v>1</v>
      </c>
      <c r="O48" s="22">
        <f>P48-N48</f>
        <v>1</v>
      </c>
      <c r="P48" s="22">
        <v>2</v>
      </c>
      <c r="Q48" s="28"/>
      <c r="R48" s="13"/>
      <c r="S48" s="29" t="s">
        <v>38</v>
      </c>
      <c r="T48" s="13" t="s">
        <v>45</v>
      </c>
    </row>
    <row r="49" spans="1:20">
      <c r="A49" s="42" t="s">
        <v>30</v>
      </c>
      <c r="B49" s="187"/>
      <c r="C49" s="188"/>
      <c r="D49" s="188"/>
      <c r="E49" s="188"/>
      <c r="F49" s="188"/>
      <c r="G49" s="188"/>
      <c r="H49" s="188"/>
      <c r="I49" s="189"/>
      <c r="J49" s="42">
        <f t="shared" ref="J49:P49" si="3">SUM(J42:J48)</f>
        <v>30</v>
      </c>
      <c r="K49" s="42">
        <f t="shared" si="3"/>
        <v>10</v>
      </c>
      <c r="L49" s="42">
        <f t="shared" si="3"/>
        <v>9</v>
      </c>
      <c r="M49" s="42">
        <f t="shared" si="3"/>
        <v>3</v>
      </c>
      <c r="N49" s="25">
        <f t="shared" si="3"/>
        <v>22</v>
      </c>
      <c r="O49" s="25">
        <f t="shared" si="3"/>
        <v>34</v>
      </c>
      <c r="P49" s="25">
        <f t="shared" si="3"/>
        <v>56</v>
      </c>
      <c r="Q49" s="25">
        <f>COUNTIF(Q42:Q48,"E")</f>
        <v>5</v>
      </c>
      <c r="R49" s="25">
        <f>COUNTIF(R42:R48,"C")</f>
        <v>1</v>
      </c>
      <c r="S49" s="25">
        <f>COUNTIF(S42:S48,"VP")</f>
        <v>1</v>
      </c>
      <c r="T49" s="26"/>
    </row>
    <row r="50" spans="1:20" ht="19.5" customHeight="1"/>
    <row r="51" spans="1:20" ht="16.5" customHeight="1">
      <c r="A51" s="170" t="s">
        <v>49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</row>
    <row r="52" spans="1:20" ht="26.25" customHeight="1">
      <c r="A52" s="112" t="s">
        <v>32</v>
      </c>
      <c r="B52" s="175" t="s">
        <v>31</v>
      </c>
      <c r="C52" s="176"/>
      <c r="D52" s="176"/>
      <c r="E52" s="176"/>
      <c r="F52" s="176"/>
      <c r="G52" s="176"/>
      <c r="H52" s="176"/>
      <c r="I52" s="177"/>
      <c r="J52" s="99" t="s">
        <v>46</v>
      </c>
      <c r="K52" s="171" t="s">
        <v>29</v>
      </c>
      <c r="L52" s="172"/>
      <c r="M52" s="173"/>
      <c r="N52" s="171" t="s">
        <v>47</v>
      </c>
      <c r="O52" s="181"/>
      <c r="P52" s="182"/>
      <c r="Q52" s="171" t="s">
        <v>28</v>
      </c>
      <c r="R52" s="172"/>
      <c r="S52" s="173"/>
      <c r="T52" s="174" t="s">
        <v>27</v>
      </c>
    </row>
    <row r="53" spans="1:20" ht="12.75" customHeight="1">
      <c r="A53" s="113"/>
      <c r="B53" s="178"/>
      <c r="C53" s="179"/>
      <c r="D53" s="179"/>
      <c r="E53" s="179"/>
      <c r="F53" s="179"/>
      <c r="G53" s="179"/>
      <c r="H53" s="179"/>
      <c r="I53" s="180"/>
      <c r="J53" s="100"/>
      <c r="K53" s="4" t="s">
        <v>33</v>
      </c>
      <c r="L53" s="4" t="s">
        <v>34</v>
      </c>
      <c r="M53" s="4" t="s">
        <v>35</v>
      </c>
      <c r="N53" s="4" t="s">
        <v>39</v>
      </c>
      <c r="O53" s="4" t="s">
        <v>11</v>
      </c>
      <c r="P53" s="4" t="s">
        <v>36</v>
      </c>
      <c r="Q53" s="4" t="s">
        <v>37</v>
      </c>
      <c r="R53" s="4" t="s">
        <v>33</v>
      </c>
      <c r="S53" s="4" t="s">
        <v>38</v>
      </c>
      <c r="T53" s="100"/>
    </row>
    <row r="54" spans="1:20">
      <c r="A54" s="43" t="s">
        <v>97</v>
      </c>
      <c r="B54" s="183" t="s">
        <v>90</v>
      </c>
      <c r="C54" s="183"/>
      <c r="D54" s="183"/>
      <c r="E54" s="183"/>
      <c r="F54" s="183"/>
      <c r="G54" s="183"/>
      <c r="H54" s="183"/>
      <c r="I54" s="183"/>
      <c r="J54" s="13">
        <v>5</v>
      </c>
      <c r="K54" s="13">
        <v>2</v>
      </c>
      <c r="L54" s="13">
        <v>2</v>
      </c>
      <c r="M54" s="13">
        <v>0</v>
      </c>
      <c r="N54" s="41">
        <f>K54+L54+M54</f>
        <v>4</v>
      </c>
      <c r="O54" s="22">
        <f>P54-N54</f>
        <v>5</v>
      </c>
      <c r="P54" s="22">
        <f>ROUND(PRODUCT(J54,25)/14,0)</f>
        <v>9</v>
      </c>
      <c r="Q54" s="28" t="s">
        <v>37</v>
      </c>
      <c r="R54" s="13"/>
      <c r="S54" s="29"/>
      <c r="T54" s="13" t="s">
        <v>42</v>
      </c>
    </row>
    <row r="55" spans="1:20">
      <c r="A55" s="43" t="s">
        <v>98</v>
      </c>
      <c r="B55" s="183" t="s">
        <v>91</v>
      </c>
      <c r="C55" s="183"/>
      <c r="D55" s="183"/>
      <c r="E55" s="183"/>
      <c r="F55" s="183"/>
      <c r="G55" s="183"/>
      <c r="H55" s="183"/>
      <c r="I55" s="183"/>
      <c r="J55" s="13">
        <v>5</v>
      </c>
      <c r="K55" s="13">
        <v>1</v>
      </c>
      <c r="L55" s="13">
        <v>2</v>
      </c>
      <c r="M55" s="13">
        <v>0</v>
      </c>
      <c r="N55" s="41">
        <f t="shared" ref="N55:N61" si="4">K55+L55+M55</f>
        <v>3</v>
      </c>
      <c r="O55" s="22">
        <f t="shared" ref="O55:O61" si="5">P55-N55</f>
        <v>6</v>
      </c>
      <c r="P55" s="22">
        <f t="shared" ref="P55:P60" si="6">ROUND(PRODUCT(J55,25)/14,0)</f>
        <v>9</v>
      </c>
      <c r="Q55" s="28" t="s">
        <v>37</v>
      </c>
      <c r="R55" s="13"/>
      <c r="S55" s="29"/>
      <c r="T55" s="13" t="s">
        <v>42</v>
      </c>
    </row>
    <row r="56" spans="1:20">
      <c r="A56" s="43" t="s">
        <v>99</v>
      </c>
      <c r="B56" s="183" t="s">
        <v>92</v>
      </c>
      <c r="C56" s="183"/>
      <c r="D56" s="183"/>
      <c r="E56" s="183"/>
      <c r="F56" s="183"/>
      <c r="G56" s="183"/>
      <c r="H56" s="183"/>
      <c r="I56" s="183"/>
      <c r="J56" s="13">
        <v>5</v>
      </c>
      <c r="K56" s="13">
        <v>2</v>
      </c>
      <c r="L56" s="13">
        <v>1</v>
      </c>
      <c r="M56" s="13">
        <v>1</v>
      </c>
      <c r="N56" s="41">
        <f t="shared" si="4"/>
        <v>4</v>
      </c>
      <c r="O56" s="22">
        <f t="shared" si="5"/>
        <v>5</v>
      </c>
      <c r="P56" s="22">
        <f t="shared" si="6"/>
        <v>9</v>
      </c>
      <c r="Q56" s="28" t="s">
        <v>37</v>
      </c>
      <c r="R56" s="13"/>
      <c r="S56" s="29"/>
      <c r="T56" s="13" t="s">
        <v>42</v>
      </c>
    </row>
    <row r="57" spans="1:20">
      <c r="A57" s="43" t="s">
        <v>100</v>
      </c>
      <c r="B57" s="183" t="s">
        <v>93</v>
      </c>
      <c r="C57" s="183"/>
      <c r="D57" s="183"/>
      <c r="E57" s="183"/>
      <c r="F57" s="183"/>
      <c r="G57" s="183"/>
      <c r="H57" s="183"/>
      <c r="I57" s="183"/>
      <c r="J57" s="13">
        <v>4</v>
      </c>
      <c r="K57" s="13">
        <v>1</v>
      </c>
      <c r="L57" s="13">
        <v>1</v>
      </c>
      <c r="M57" s="13">
        <v>1</v>
      </c>
      <c r="N57" s="41">
        <f t="shared" si="4"/>
        <v>3</v>
      </c>
      <c r="O57" s="22">
        <f t="shared" si="5"/>
        <v>4</v>
      </c>
      <c r="P57" s="22">
        <f t="shared" si="6"/>
        <v>7</v>
      </c>
      <c r="Q57" s="28" t="s">
        <v>37</v>
      </c>
      <c r="R57" s="13"/>
      <c r="S57" s="29"/>
      <c r="T57" s="13" t="s">
        <v>42</v>
      </c>
    </row>
    <row r="58" spans="1:20">
      <c r="A58" s="43" t="s">
        <v>101</v>
      </c>
      <c r="B58" s="183" t="s">
        <v>94</v>
      </c>
      <c r="C58" s="183"/>
      <c r="D58" s="183"/>
      <c r="E58" s="183"/>
      <c r="F58" s="183"/>
      <c r="G58" s="183"/>
      <c r="H58" s="183"/>
      <c r="I58" s="183"/>
      <c r="J58" s="13">
        <v>4</v>
      </c>
      <c r="K58" s="13">
        <v>2</v>
      </c>
      <c r="L58" s="13">
        <v>1</v>
      </c>
      <c r="M58" s="13">
        <v>0</v>
      </c>
      <c r="N58" s="41">
        <f>K58+L58+M58</f>
        <v>3</v>
      </c>
      <c r="O58" s="22">
        <f>P58-N58</f>
        <v>4</v>
      </c>
      <c r="P58" s="22">
        <f>ROUND(PRODUCT(J58,25)/14,0)</f>
        <v>7</v>
      </c>
      <c r="Q58" s="28" t="s">
        <v>37</v>
      </c>
      <c r="R58" s="13"/>
      <c r="S58" s="29"/>
      <c r="T58" s="13" t="s">
        <v>42</v>
      </c>
    </row>
    <row r="59" spans="1:20">
      <c r="A59" s="43" t="s">
        <v>102</v>
      </c>
      <c r="B59" s="183" t="s">
        <v>95</v>
      </c>
      <c r="C59" s="183"/>
      <c r="D59" s="183"/>
      <c r="E59" s="183"/>
      <c r="F59" s="183"/>
      <c r="G59" s="183"/>
      <c r="H59" s="183"/>
      <c r="I59" s="183"/>
      <c r="J59" s="13">
        <v>4</v>
      </c>
      <c r="K59" s="13">
        <v>2</v>
      </c>
      <c r="L59" s="13">
        <v>1</v>
      </c>
      <c r="M59" s="13">
        <v>0</v>
      </c>
      <c r="N59" s="41">
        <f>K59+L59+M59</f>
        <v>3</v>
      </c>
      <c r="O59" s="22">
        <f>P59-N59</f>
        <v>4</v>
      </c>
      <c r="P59" s="22">
        <f>ROUND(PRODUCT(J59,25)/14,0)</f>
        <v>7</v>
      </c>
      <c r="Q59" s="28"/>
      <c r="R59" s="13" t="s">
        <v>33</v>
      </c>
      <c r="S59" s="29"/>
      <c r="T59" s="13" t="s">
        <v>42</v>
      </c>
    </row>
    <row r="60" spans="1:20" ht="25.5">
      <c r="A60" s="48" t="s">
        <v>263</v>
      </c>
      <c r="B60" s="167" t="s">
        <v>126</v>
      </c>
      <c r="C60" s="168"/>
      <c r="D60" s="168"/>
      <c r="E60" s="168"/>
      <c r="F60" s="168"/>
      <c r="G60" s="168"/>
      <c r="H60" s="168"/>
      <c r="I60" s="169"/>
      <c r="J60" s="13">
        <v>3</v>
      </c>
      <c r="K60" s="13">
        <v>0</v>
      </c>
      <c r="L60" s="13">
        <v>0</v>
      </c>
      <c r="M60" s="13">
        <v>2</v>
      </c>
      <c r="N60" s="41">
        <f t="shared" si="4"/>
        <v>2</v>
      </c>
      <c r="O60" s="22">
        <f t="shared" si="5"/>
        <v>3</v>
      </c>
      <c r="P60" s="22">
        <f t="shared" si="6"/>
        <v>5</v>
      </c>
      <c r="Q60" s="28"/>
      <c r="R60" s="13" t="s">
        <v>33</v>
      </c>
      <c r="S60" s="29"/>
      <c r="T60" s="13" t="s">
        <v>45</v>
      </c>
    </row>
    <row r="61" spans="1:20">
      <c r="A61" s="45" t="s">
        <v>96</v>
      </c>
      <c r="B61" s="183" t="s">
        <v>77</v>
      </c>
      <c r="C61" s="183"/>
      <c r="D61" s="183"/>
      <c r="E61" s="183"/>
      <c r="F61" s="183"/>
      <c r="G61" s="183"/>
      <c r="H61" s="183"/>
      <c r="I61" s="183"/>
      <c r="J61" s="13">
        <v>0</v>
      </c>
      <c r="K61" s="13">
        <v>0</v>
      </c>
      <c r="L61" s="13">
        <v>0</v>
      </c>
      <c r="M61" s="13">
        <v>1</v>
      </c>
      <c r="N61" s="41">
        <f t="shared" si="4"/>
        <v>1</v>
      </c>
      <c r="O61" s="22">
        <f t="shared" si="5"/>
        <v>1</v>
      </c>
      <c r="P61" s="22">
        <v>2</v>
      </c>
      <c r="Q61" s="30"/>
      <c r="R61" s="31"/>
      <c r="S61" s="32" t="s">
        <v>38</v>
      </c>
      <c r="T61" s="13" t="s">
        <v>45</v>
      </c>
    </row>
    <row r="62" spans="1:20">
      <c r="A62" s="42" t="s">
        <v>30</v>
      </c>
      <c r="B62" s="187"/>
      <c r="C62" s="188"/>
      <c r="D62" s="188"/>
      <c r="E62" s="188"/>
      <c r="F62" s="188"/>
      <c r="G62" s="188"/>
      <c r="H62" s="188"/>
      <c r="I62" s="189"/>
      <c r="J62" s="42">
        <f t="shared" ref="J62:P62" si="7">SUM(J54:J61)</f>
        <v>30</v>
      </c>
      <c r="K62" s="42">
        <f t="shared" si="7"/>
        <v>10</v>
      </c>
      <c r="L62" s="42">
        <f t="shared" si="7"/>
        <v>8</v>
      </c>
      <c r="M62" s="42">
        <f t="shared" si="7"/>
        <v>5</v>
      </c>
      <c r="N62" s="25">
        <f t="shared" si="7"/>
        <v>23</v>
      </c>
      <c r="O62" s="25">
        <f t="shared" si="7"/>
        <v>32</v>
      </c>
      <c r="P62" s="25">
        <f t="shared" si="7"/>
        <v>55</v>
      </c>
      <c r="Q62" s="25">
        <f>COUNTIF(Q54:Q61,"E")</f>
        <v>5</v>
      </c>
      <c r="R62" s="25">
        <f>COUNTIF(R54:R61,"C")</f>
        <v>2</v>
      </c>
      <c r="S62" s="25">
        <f>COUNTIF(S54:S61,"VP")</f>
        <v>1</v>
      </c>
      <c r="T62" s="26"/>
    </row>
    <row r="63" spans="1:20" ht="11.25" customHeight="1"/>
    <row r="64" spans="1:20">
      <c r="B64" s="10"/>
      <c r="C64" s="10"/>
      <c r="D64" s="10"/>
      <c r="E64" s="10"/>
      <c r="F64" s="10"/>
      <c r="G64" s="10"/>
      <c r="M64" s="10"/>
      <c r="N64" s="10"/>
      <c r="O64" s="10"/>
      <c r="P64" s="10"/>
      <c r="Q64" s="10"/>
      <c r="R64" s="10"/>
      <c r="S64" s="10"/>
    </row>
    <row r="66" spans="1:20" ht="18" customHeight="1">
      <c r="A66" s="170" t="s">
        <v>50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</row>
    <row r="67" spans="1:20" ht="25.5" customHeight="1">
      <c r="A67" s="112" t="s">
        <v>32</v>
      </c>
      <c r="B67" s="175" t="s">
        <v>31</v>
      </c>
      <c r="C67" s="176"/>
      <c r="D67" s="176"/>
      <c r="E67" s="176"/>
      <c r="F67" s="176"/>
      <c r="G67" s="176"/>
      <c r="H67" s="176"/>
      <c r="I67" s="177"/>
      <c r="J67" s="99" t="s">
        <v>46</v>
      </c>
      <c r="K67" s="171" t="s">
        <v>29</v>
      </c>
      <c r="L67" s="172"/>
      <c r="M67" s="173"/>
      <c r="N67" s="171" t="s">
        <v>47</v>
      </c>
      <c r="O67" s="181"/>
      <c r="P67" s="182"/>
      <c r="Q67" s="171" t="s">
        <v>28</v>
      </c>
      <c r="R67" s="172"/>
      <c r="S67" s="173"/>
      <c r="T67" s="174" t="s">
        <v>27</v>
      </c>
    </row>
    <row r="68" spans="1:20" ht="16.5" customHeight="1">
      <c r="A68" s="113"/>
      <c r="B68" s="178"/>
      <c r="C68" s="179"/>
      <c r="D68" s="179"/>
      <c r="E68" s="179"/>
      <c r="F68" s="179"/>
      <c r="G68" s="179"/>
      <c r="H68" s="179"/>
      <c r="I68" s="180"/>
      <c r="J68" s="100"/>
      <c r="K68" s="4" t="s">
        <v>33</v>
      </c>
      <c r="L68" s="4" t="s">
        <v>34</v>
      </c>
      <c r="M68" s="4" t="s">
        <v>35</v>
      </c>
      <c r="N68" s="4" t="s">
        <v>39</v>
      </c>
      <c r="O68" s="4" t="s">
        <v>11</v>
      </c>
      <c r="P68" s="4" t="s">
        <v>36</v>
      </c>
      <c r="Q68" s="4" t="s">
        <v>37</v>
      </c>
      <c r="R68" s="4" t="s">
        <v>33</v>
      </c>
      <c r="S68" s="4" t="s">
        <v>38</v>
      </c>
      <c r="T68" s="100"/>
    </row>
    <row r="69" spans="1:20">
      <c r="A69" s="43" t="s">
        <v>109</v>
      </c>
      <c r="B69" s="122" t="s">
        <v>103</v>
      </c>
      <c r="C69" s="123"/>
      <c r="D69" s="123"/>
      <c r="E69" s="123"/>
      <c r="F69" s="123"/>
      <c r="G69" s="123"/>
      <c r="H69" s="123"/>
      <c r="I69" s="124"/>
      <c r="J69" s="13">
        <v>5</v>
      </c>
      <c r="K69" s="13">
        <v>2</v>
      </c>
      <c r="L69" s="13">
        <v>2</v>
      </c>
      <c r="M69" s="13">
        <v>0</v>
      </c>
      <c r="N69" s="21">
        <f>K69+L69+M69</f>
        <v>4</v>
      </c>
      <c r="O69" s="22">
        <f>P69-N69</f>
        <v>5</v>
      </c>
      <c r="P69" s="22">
        <f>ROUND(PRODUCT(J69,25)/14,0)</f>
        <v>9</v>
      </c>
      <c r="Q69" s="28" t="s">
        <v>37</v>
      </c>
      <c r="R69" s="13"/>
      <c r="S69" s="29"/>
      <c r="T69" s="13" t="s">
        <v>42</v>
      </c>
    </row>
    <row r="70" spans="1:20">
      <c r="A70" s="43" t="s">
        <v>110</v>
      </c>
      <c r="B70" s="122" t="s">
        <v>104</v>
      </c>
      <c r="C70" s="123"/>
      <c r="D70" s="123"/>
      <c r="E70" s="123"/>
      <c r="F70" s="123"/>
      <c r="G70" s="123"/>
      <c r="H70" s="123"/>
      <c r="I70" s="124"/>
      <c r="J70" s="13">
        <v>6</v>
      </c>
      <c r="K70" s="13">
        <v>2</v>
      </c>
      <c r="L70" s="13">
        <v>1</v>
      </c>
      <c r="M70" s="13">
        <v>1</v>
      </c>
      <c r="N70" s="21">
        <f t="shared" ref="N70:N75" si="8">K70+L70+M70</f>
        <v>4</v>
      </c>
      <c r="O70" s="22">
        <f t="shared" ref="O70:O75" si="9">P70-N70</f>
        <v>7</v>
      </c>
      <c r="P70" s="22">
        <f t="shared" ref="P70:P75" si="10">ROUND(PRODUCT(J70,25)/14,0)</f>
        <v>11</v>
      </c>
      <c r="Q70" s="28" t="s">
        <v>37</v>
      </c>
      <c r="R70" s="13"/>
      <c r="S70" s="29"/>
      <c r="T70" s="13" t="s">
        <v>42</v>
      </c>
    </row>
    <row r="71" spans="1:20">
      <c r="A71" s="43" t="s">
        <v>111</v>
      </c>
      <c r="B71" s="122" t="s">
        <v>105</v>
      </c>
      <c r="C71" s="123"/>
      <c r="D71" s="123"/>
      <c r="E71" s="123"/>
      <c r="F71" s="123"/>
      <c r="G71" s="123"/>
      <c r="H71" s="123"/>
      <c r="I71" s="124"/>
      <c r="J71" s="13">
        <v>5</v>
      </c>
      <c r="K71" s="13">
        <v>1</v>
      </c>
      <c r="L71" s="13">
        <v>1</v>
      </c>
      <c r="M71" s="13">
        <v>1</v>
      </c>
      <c r="N71" s="21">
        <f t="shared" si="8"/>
        <v>3</v>
      </c>
      <c r="O71" s="22">
        <f t="shared" si="9"/>
        <v>6</v>
      </c>
      <c r="P71" s="22">
        <f t="shared" si="10"/>
        <v>9</v>
      </c>
      <c r="Q71" s="28" t="s">
        <v>37</v>
      </c>
      <c r="R71" s="13"/>
      <c r="S71" s="29"/>
      <c r="T71" s="13" t="s">
        <v>44</v>
      </c>
    </row>
    <row r="72" spans="1:20">
      <c r="A72" s="43" t="s">
        <v>112</v>
      </c>
      <c r="B72" s="122" t="s">
        <v>106</v>
      </c>
      <c r="C72" s="123"/>
      <c r="D72" s="123"/>
      <c r="E72" s="123"/>
      <c r="F72" s="123"/>
      <c r="G72" s="123"/>
      <c r="H72" s="123"/>
      <c r="I72" s="124"/>
      <c r="J72" s="13">
        <v>5</v>
      </c>
      <c r="K72" s="13">
        <v>2</v>
      </c>
      <c r="L72" s="13">
        <v>1</v>
      </c>
      <c r="M72" s="13">
        <v>1</v>
      </c>
      <c r="N72" s="21">
        <f t="shared" si="8"/>
        <v>4</v>
      </c>
      <c r="O72" s="22">
        <f t="shared" si="9"/>
        <v>5</v>
      </c>
      <c r="P72" s="22">
        <f t="shared" si="10"/>
        <v>9</v>
      </c>
      <c r="Q72" s="28" t="s">
        <v>37</v>
      </c>
      <c r="R72" s="13"/>
      <c r="S72" s="29"/>
      <c r="T72" s="13" t="s">
        <v>44</v>
      </c>
    </row>
    <row r="73" spans="1:20" ht="25.5">
      <c r="A73" s="48" t="s">
        <v>264</v>
      </c>
      <c r="B73" s="167" t="s">
        <v>210</v>
      </c>
      <c r="C73" s="168"/>
      <c r="D73" s="168"/>
      <c r="E73" s="168"/>
      <c r="F73" s="168"/>
      <c r="G73" s="168"/>
      <c r="H73" s="168"/>
      <c r="I73" s="169"/>
      <c r="J73" s="13">
        <v>3</v>
      </c>
      <c r="K73" s="13">
        <v>0</v>
      </c>
      <c r="L73" s="13">
        <v>0</v>
      </c>
      <c r="M73" s="13">
        <v>2</v>
      </c>
      <c r="N73" s="21">
        <f t="shared" si="8"/>
        <v>2</v>
      </c>
      <c r="O73" s="22">
        <f t="shared" si="9"/>
        <v>3</v>
      </c>
      <c r="P73" s="22">
        <f t="shared" si="10"/>
        <v>5</v>
      </c>
      <c r="Q73" s="28"/>
      <c r="R73" s="13" t="s">
        <v>33</v>
      </c>
      <c r="S73" s="29"/>
      <c r="T73" s="13" t="s">
        <v>45</v>
      </c>
    </row>
    <row r="74" spans="1:20">
      <c r="A74" s="54" t="s">
        <v>231</v>
      </c>
      <c r="B74" s="122" t="s">
        <v>107</v>
      </c>
      <c r="C74" s="123"/>
      <c r="D74" s="123"/>
      <c r="E74" s="123"/>
      <c r="F74" s="123"/>
      <c r="G74" s="123"/>
      <c r="H74" s="123"/>
      <c r="I74" s="124"/>
      <c r="J74" s="13">
        <v>3</v>
      </c>
      <c r="K74" s="13">
        <v>2</v>
      </c>
      <c r="L74" s="13">
        <v>1</v>
      </c>
      <c r="M74" s="13">
        <v>0</v>
      </c>
      <c r="N74" s="21">
        <f t="shared" si="8"/>
        <v>3</v>
      </c>
      <c r="O74" s="22">
        <f t="shared" si="9"/>
        <v>2</v>
      </c>
      <c r="P74" s="22">
        <f t="shared" si="10"/>
        <v>5</v>
      </c>
      <c r="Q74" s="28"/>
      <c r="R74" s="13" t="s">
        <v>33</v>
      </c>
      <c r="S74" s="29"/>
      <c r="T74" s="13" t="s">
        <v>44</v>
      </c>
    </row>
    <row r="75" spans="1:20">
      <c r="A75" s="54" t="s">
        <v>232</v>
      </c>
      <c r="B75" s="122" t="s">
        <v>108</v>
      </c>
      <c r="C75" s="123"/>
      <c r="D75" s="123"/>
      <c r="E75" s="123"/>
      <c r="F75" s="123"/>
      <c r="G75" s="123"/>
      <c r="H75" s="123"/>
      <c r="I75" s="124"/>
      <c r="J75" s="13">
        <v>3</v>
      </c>
      <c r="K75" s="13">
        <v>2</v>
      </c>
      <c r="L75" s="13">
        <v>1</v>
      </c>
      <c r="M75" s="13">
        <v>0</v>
      </c>
      <c r="N75" s="21">
        <f t="shared" si="8"/>
        <v>3</v>
      </c>
      <c r="O75" s="22">
        <f t="shared" si="9"/>
        <v>2</v>
      </c>
      <c r="P75" s="22">
        <f t="shared" si="10"/>
        <v>5</v>
      </c>
      <c r="Q75" s="28"/>
      <c r="R75" s="13" t="s">
        <v>33</v>
      </c>
      <c r="S75" s="29"/>
      <c r="T75" s="13" t="s">
        <v>44</v>
      </c>
    </row>
    <row r="76" spans="1:20">
      <c r="A76" s="25" t="s">
        <v>30</v>
      </c>
      <c r="B76" s="69"/>
      <c r="C76" s="125"/>
      <c r="D76" s="125"/>
      <c r="E76" s="125"/>
      <c r="F76" s="125"/>
      <c r="G76" s="125"/>
      <c r="H76" s="125"/>
      <c r="I76" s="70"/>
      <c r="J76" s="25">
        <f t="shared" ref="J76:P76" si="11">SUM(J69:J75)</f>
        <v>30</v>
      </c>
      <c r="K76" s="25">
        <f t="shared" si="11"/>
        <v>11</v>
      </c>
      <c r="L76" s="25">
        <f t="shared" si="11"/>
        <v>7</v>
      </c>
      <c r="M76" s="25">
        <f t="shared" si="11"/>
        <v>5</v>
      </c>
      <c r="N76" s="25">
        <f t="shared" si="11"/>
        <v>23</v>
      </c>
      <c r="O76" s="25">
        <f t="shared" si="11"/>
        <v>30</v>
      </c>
      <c r="P76" s="25">
        <f t="shared" si="11"/>
        <v>53</v>
      </c>
      <c r="Q76" s="25">
        <f>COUNTIF(Q69:Q75,"E")</f>
        <v>4</v>
      </c>
      <c r="R76" s="25">
        <f>COUNTIF(R69:R75,"C")</f>
        <v>3</v>
      </c>
      <c r="S76" s="25">
        <f>COUNTIF(S69:S75,"VP")</f>
        <v>0</v>
      </c>
      <c r="T76" s="26"/>
    </row>
    <row r="77" spans="1:20" ht="21.75" customHeight="1"/>
    <row r="78" spans="1:20" ht="18.75" customHeight="1">
      <c r="A78" s="170" t="s">
        <v>51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</row>
    <row r="79" spans="1:20" ht="24.75" customHeight="1">
      <c r="A79" s="112" t="s">
        <v>32</v>
      </c>
      <c r="B79" s="175" t="s">
        <v>31</v>
      </c>
      <c r="C79" s="176"/>
      <c r="D79" s="176"/>
      <c r="E79" s="176"/>
      <c r="F79" s="176"/>
      <c r="G79" s="176"/>
      <c r="H79" s="176"/>
      <c r="I79" s="177"/>
      <c r="J79" s="99" t="s">
        <v>46</v>
      </c>
      <c r="K79" s="171" t="s">
        <v>29</v>
      </c>
      <c r="L79" s="172"/>
      <c r="M79" s="173"/>
      <c r="N79" s="171" t="s">
        <v>47</v>
      </c>
      <c r="O79" s="181"/>
      <c r="P79" s="182"/>
      <c r="Q79" s="171" t="s">
        <v>28</v>
      </c>
      <c r="R79" s="172"/>
      <c r="S79" s="173"/>
      <c r="T79" s="174" t="s">
        <v>27</v>
      </c>
    </row>
    <row r="80" spans="1:20">
      <c r="A80" s="113"/>
      <c r="B80" s="178"/>
      <c r="C80" s="179"/>
      <c r="D80" s="179"/>
      <c r="E80" s="179"/>
      <c r="F80" s="179"/>
      <c r="G80" s="179"/>
      <c r="H80" s="179"/>
      <c r="I80" s="180"/>
      <c r="J80" s="100"/>
      <c r="K80" s="4" t="s">
        <v>33</v>
      </c>
      <c r="L80" s="4" t="s">
        <v>34</v>
      </c>
      <c r="M80" s="4" t="s">
        <v>35</v>
      </c>
      <c r="N80" s="4" t="s">
        <v>39</v>
      </c>
      <c r="O80" s="4" t="s">
        <v>11</v>
      </c>
      <c r="P80" s="4" t="s">
        <v>36</v>
      </c>
      <c r="Q80" s="4" t="s">
        <v>37</v>
      </c>
      <c r="R80" s="4" t="s">
        <v>33</v>
      </c>
      <c r="S80" s="4" t="s">
        <v>38</v>
      </c>
      <c r="T80" s="100"/>
    </row>
    <row r="81" spans="1:20">
      <c r="A81" s="45" t="s">
        <v>119</v>
      </c>
      <c r="B81" s="122" t="s">
        <v>113</v>
      </c>
      <c r="C81" s="123"/>
      <c r="D81" s="123"/>
      <c r="E81" s="123"/>
      <c r="F81" s="123"/>
      <c r="G81" s="123"/>
      <c r="H81" s="123"/>
      <c r="I81" s="124"/>
      <c r="J81" s="13">
        <v>4</v>
      </c>
      <c r="K81" s="13">
        <v>2</v>
      </c>
      <c r="L81" s="13">
        <v>2</v>
      </c>
      <c r="M81" s="13">
        <v>0</v>
      </c>
      <c r="N81" s="21">
        <f>K81+L81+M81</f>
        <v>4</v>
      </c>
      <c r="O81" s="22">
        <f>P81-N81</f>
        <v>3</v>
      </c>
      <c r="P81" s="22">
        <f>ROUND(PRODUCT(J81,25)/14,0)</f>
        <v>7</v>
      </c>
      <c r="Q81" s="28" t="s">
        <v>37</v>
      </c>
      <c r="R81" s="13"/>
      <c r="S81" s="29"/>
      <c r="T81" s="13" t="s">
        <v>44</v>
      </c>
    </row>
    <row r="82" spans="1:20">
      <c r="A82" s="45" t="s">
        <v>120</v>
      </c>
      <c r="B82" s="122" t="s">
        <v>114</v>
      </c>
      <c r="C82" s="123"/>
      <c r="D82" s="123"/>
      <c r="E82" s="123"/>
      <c r="F82" s="123"/>
      <c r="G82" s="123"/>
      <c r="H82" s="123"/>
      <c r="I82" s="124"/>
      <c r="J82" s="13">
        <v>4</v>
      </c>
      <c r="K82" s="13">
        <v>2</v>
      </c>
      <c r="L82" s="13">
        <v>2</v>
      </c>
      <c r="M82" s="13">
        <v>0</v>
      </c>
      <c r="N82" s="21">
        <f t="shared" ref="N82:N88" si="12">K82+L82+M82</f>
        <v>4</v>
      </c>
      <c r="O82" s="22">
        <f t="shared" ref="O82:O88" si="13">P82-N82</f>
        <v>3</v>
      </c>
      <c r="P82" s="22">
        <f t="shared" ref="P82:P88" si="14">ROUND(PRODUCT(J82,25)/14,0)</f>
        <v>7</v>
      </c>
      <c r="Q82" s="28" t="s">
        <v>37</v>
      </c>
      <c r="R82" s="13"/>
      <c r="S82" s="29"/>
      <c r="T82" s="13" t="s">
        <v>44</v>
      </c>
    </row>
    <row r="83" spans="1:20">
      <c r="A83" s="45" t="s">
        <v>121</v>
      </c>
      <c r="B83" s="122" t="s">
        <v>115</v>
      </c>
      <c r="C83" s="123"/>
      <c r="D83" s="123"/>
      <c r="E83" s="123"/>
      <c r="F83" s="123"/>
      <c r="G83" s="123"/>
      <c r="H83" s="123"/>
      <c r="I83" s="124"/>
      <c r="J83" s="13">
        <v>4</v>
      </c>
      <c r="K83" s="13">
        <v>1</v>
      </c>
      <c r="L83" s="13">
        <v>2</v>
      </c>
      <c r="M83" s="13">
        <v>0</v>
      </c>
      <c r="N83" s="21">
        <f t="shared" si="12"/>
        <v>3</v>
      </c>
      <c r="O83" s="22">
        <f t="shared" si="13"/>
        <v>4</v>
      </c>
      <c r="P83" s="22">
        <f t="shared" si="14"/>
        <v>7</v>
      </c>
      <c r="Q83" s="28" t="s">
        <v>37</v>
      </c>
      <c r="R83" s="13"/>
      <c r="S83" s="29"/>
      <c r="T83" s="13" t="s">
        <v>44</v>
      </c>
    </row>
    <row r="84" spans="1:20">
      <c r="A84" s="45" t="s">
        <v>122</v>
      </c>
      <c r="B84" s="122" t="s">
        <v>116</v>
      </c>
      <c r="C84" s="123"/>
      <c r="D84" s="123"/>
      <c r="E84" s="123"/>
      <c r="F84" s="123"/>
      <c r="G84" s="123"/>
      <c r="H84" s="123"/>
      <c r="I84" s="124"/>
      <c r="J84" s="13">
        <v>4</v>
      </c>
      <c r="K84" s="13">
        <v>1</v>
      </c>
      <c r="L84" s="13">
        <v>2</v>
      </c>
      <c r="M84" s="13">
        <v>0</v>
      </c>
      <c r="N84" s="21">
        <f t="shared" si="12"/>
        <v>3</v>
      </c>
      <c r="O84" s="22">
        <f t="shared" si="13"/>
        <v>4</v>
      </c>
      <c r="P84" s="22">
        <f t="shared" si="14"/>
        <v>7</v>
      </c>
      <c r="Q84" s="28" t="s">
        <v>37</v>
      </c>
      <c r="R84" s="13"/>
      <c r="S84" s="29"/>
      <c r="T84" s="13" t="s">
        <v>44</v>
      </c>
    </row>
    <row r="85" spans="1:20">
      <c r="A85" s="45" t="s">
        <v>123</v>
      </c>
      <c r="B85" s="122" t="s">
        <v>117</v>
      </c>
      <c r="C85" s="123"/>
      <c r="D85" s="123"/>
      <c r="E85" s="123"/>
      <c r="F85" s="123"/>
      <c r="G85" s="123"/>
      <c r="H85" s="123"/>
      <c r="I85" s="124"/>
      <c r="J85" s="13">
        <v>4</v>
      </c>
      <c r="K85" s="13">
        <v>1</v>
      </c>
      <c r="L85" s="13">
        <v>2</v>
      </c>
      <c r="M85" s="13">
        <v>0</v>
      </c>
      <c r="N85" s="21">
        <f t="shared" si="12"/>
        <v>3</v>
      </c>
      <c r="O85" s="22">
        <f t="shared" si="13"/>
        <v>4</v>
      </c>
      <c r="P85" s="22">
        <f t="shared" si="14"/>
        <v>7</v>
      </c>
      <c r="Q85" s="28" t="s">
        <v>37</v>
      </c>
      <c r="R85" s="13"/>
      <c r="S85" s="29"/>
      <c r="T85" s="13" t="s">
        <v>44</v>
      </c>
    </row>
    <row r="86" spans="1:20" ht="25.5">
      <c r="A86" s="48" t="s">
        <v>265</v>
      </c>
      <c r="B86" s="167" t="s">
        <v>211</v>
      </c>
      <c r="C86" s="168"/>
      <c r="D86" s="168"/>
      <c r="E86" s="168"/>
      <c r="F86" s="168"/>
      <c r="G86" s="168"/>
      <c r="H86" s="168"/>
      <c r="I86" s="169"/>
      <c r="J86" s="13">
        <v>3</v>
      </c>
      <c r="K86" s="13">
        <v>0</v>
      </c>
      <c r="L86" s="13">
        <v>0</v>
      </c>
      <c r="M86" s="13">
        <v>2</v>
      </c>
      <c r="N86" s="21">
        <f t="shared" si="12"/>
        <v>2</v>
      </c>
      <c r="O86" s="22">
        <f t="shared" si="13"/>
        <v>3</v>
      </c>
      <c r="P86" s="22">
        <f t="shared" si="14"/>
        <v>5</v>
      </c>
      <c r="Q86" s="28"/>
      <c r="R86" s="13" t="s">
        <v>33</v>
      </c>
      <c r="S86" s="29"/>
      <c r="T86" s="13" t="s">
        <v>45</v>
      </c>
    </row>
    <row r="87" spans="1:20" ht="25.5" customHeight="1">
      <c r="A87" s="45" t="s">
        <v>124</v>
      </c>
      <c r="B87" s="167" t="s">
        <v>266</v>
      </c>
      <c r="C87" s="123"/>
      <c r="D87" s="123"/>
      <c r="E87" s="123"/>
      <c r="F87" s="123"/>
      <c r="G87" s="123"/>
      <c r="H87" s="123"/>
      <c r="I87" s="124"/>
      <c r="J87" s="13">
        <v>3</v>
      </c>
      <c r="K87" s="155" t="s">
        <v>214</v>
      </c>
      <c r="L87" s="156"/>
      <c r="M87" s="157"/>
      <c r="N87" s="21">
        <v>1</v>
      </c>
      <c r="O87" s="22">
        <v>4</v>
      </c>
      <c r="P87" s="22">
        <f t="shared" si="14"/>
        <v>5</v>
      </c>
      <c r="Q87" s="28"/>
      <c r="R87" s="13" t="s">
        <v>33</v>
      </c>
      <c r="S87" s="29"/>
      <c r="T87" s="13" t="s">
        <v>44</v>
      </c>
    </row>
    <row r="88" spans="1:20">
      <c r="A88" s="54" t="s">
        <v>233</v>
      </c>
      <c r="B88" s="122" t="s">
        <v>118</v>
      </c>
      <c r="C88" s="123"/>
      <c r="D88" s="123"/>
      <c r="E88" s="123"/>
      <c r="F88" s="123"/>
      <c r="G88" s="123"/>
      <c r="H88" s="123"/>
      <c r="I88" s="124"/>
      <c r="J88" s="13">
        <v>4</v>
      </c>
      <c r="K88" s="13">
        <v>2</v>
      </c>
      <c r="L88" s="13">
        <v>1</v>
      </c>
      <c r="M88" s="13">
        <v>0</v>
      </c>
      <c r="N88" s="21">
        <f t="shared" si="12"/>
        <v>3</v>
      </c>
      <c r="O88" s="22">
        <f t="shared" si="13"/>
        <v>4</v>
      </c>
      <c r="P88" s="22">
        <f t="shared" si="14"/>
        <v>7</v>
      </c>
      <c r="Q88" s="28"/>
      <c r="R88" s="13" t="s">
        <v>33</v>
      </c>
      <c r="S88" s="29"/>
      <c r="T88" s="13" t="s">
        <v>44</v>
      </c>
    </row>
    <row r="89" spans="1:20">
      <c r="A89" s="25" t="s">
        <v>30</v>
      </c>
      <c r="B89" s="69"/>
      <c r="C89" s="125"/>
      <c r="D89" s="125"/>
      <c r="E89" s="125"/>
      <c r="F89" s="125"/>
      <c r="G89" s="125"/>
      <c r="H89" s="125"/>
      <c r="I89" s="70"/>
      <c r="J89" s="25">
        <f t="shared" ref="J89:P89" si="15">SUM(J81:J88)</f>
        <v>30</v>
      </c>
      <c r="K89" s="25">
        <f t="shared" si="15"/>
        <v>9</v>
      </c>
      <c r="L89" s="25">
        <f t="shared" si="15"/>
        <v>11</v>
      </c>
      <c r="M89" s="25">
        <f>SUM(M81:M88)</f>
        <v>2</v>
      </c>
      <c r="N89" s="25">
        <f t="shared" si="15"/>
        <v>23</v>
      </c>
      <c r="O89" s="25">
        <f t="shared" si="15"/>
        <v>29</v>
      </c>
      <c r="P89" s="25">
        <f t="shared" si="15"/>
        <v>52</v>
      </c>
      <c r="Q89" s="25">
        <f>COUNTIF(Q81:Q88,"E")</f>
        <v>5</v>
      </c>
      <c r="R89" s="25">
        <f>COUNTIF(R81:R88,"C")</f>
        <v>3</v>
      </c>
      <c r="S89" s="25">
        <f>COUNTIF(S81:S88,"VP")</f>
        <v>0</v>
      </c>
      <c r="T89" s="26"/>
    </row>
    <row r="91" spans="1:20" ht="18" customHeight="1">
      <c r="A91" s="163" t="s">
        <v>52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5"/>
    </row>
    <row r="92" spans="1:20" ht="25.5" customHeight="1">
      <c r="A92" s="112" t="s">
        <v>32</v>
      </c>
      <c r="B92" s="175" t="s">
        <v>31</v>
      </c>
      <c r="C92" s="176"/>
      <c r="D92" s="176"/>
      <c r="E92" s="176"/>
      <c r="F92" s="176"/>
      <c r="G92" s="176"/>
      <c r="H92" s="176"/>
      <c r="I92" s="177"/>
      <c r="J92" s="99" t="s">
        <v>46</v>
      </c>
      <c r="K92" s="109" t="s">
        <v>29</v>
      </c>
      <c r="L92" s="110"/>
      <c r="M92" s="111"/>
      <c r="N92" s="109" t="s">
        <v>47</v>
      </c>
      <c r="O92" s="110"/>
      <c r="P92" s="111"/>
      <c r="Q92" s="109" t="s">
        <v>28</v>
      </c>
      <c r="R92" s="110"/>
      <c r="S92" s="111"/>
      <c r="T92" s="99" t="s">
        <v>27</v>
      </c>
    </row>
    <row r="93" spans="1:20">
      <c r="A93" s="113"/>
      <c r="B93" s="178"/>
      <c r="C93" s="179"/>
      <c r="D93" s="179"/>
      <c r="E93" s="179"/>
      <c r="F93" s="179"/>
      <c r="G93" s="179"/>
      <c r="H93" s="179"/>
      <c r="I93" s="180"/>
      <c r="J93" s="100"/>
      <c r="K93" s="4" t="s">
        <v>33</v>
      </c>
      <c r="L93" s="4" t="s">
        <v>34</v>
      </c>
      <c r="M93" s="4" t="s">
        <v>35</v>
      </c>
      <c r="N93" s="4" t="s">
        <v>39</v>
      </c>
      <c r="O93" s="4" t="s">
        <v>11</v>
      </c>
      <c r="P93" s="4" t="s">
        <v>36</v>
      </c>
      <c r="Q93" s="4" t="s">
        <v>37</v>
      </c>
      <c r="R93" s="4" t="s">
        <v>33</v>
      </c>
      <c r="S93" s="4" t="s">
        <v>38</v>
      </c>
      <c r="T93" s="100"/>
    </row>
    <row r="94" spans="1:20">
      <c r="A94" s="45" t="s">
        <v>128</v>
      </c>
      <c r="B94" s="122" t="s">
        <v>127</v>
      </c>
      <c r="C94" s="123"/>
      <c r="D94" s="123"/>
      <c r="E94" s="123"/>
      <c r="F94" s="123"/>
      <c r="G94" s="123"/>
      <c r="H94" s="123"/>
      <c r="I94" s="124"/>
      <c r="J94" s="13">
        <v>4</v>
      </c>
      <c r="K94" s="13">
        <v>2</v>
      </c>
      <c r="L94" s="13">
        <v>2</v>
      </c>
      <c r="M94" s="13">
        <v>0</v>
      </c>
      <c r="N94" s="21">
        <f>K94+L94+M94</f>
        <v>4</v>
      </c>
      <c r="O94" s="22">
        <f>P94-N94</f>
        <v>3</v>
      </c>
      <c r="P94" s="22">
        <f>ROUND(PRODUCT(J94,25)/14,0)</f>
        <v>7</v>
      </c>
      <c r="Q94" s="28" t="s">
        <v>37</v>
      </c>
      <c r="R94" s="13"/>
      <c r="S94" s="29"/>
      <c r="T94" s="13" t="s">
        <v>44</v>
      </c>
    </row>
    <row r="95" spans="1:20">
      <c r="A95" s="45" t="s">
        <v>129</v>
      </c>
      <c r="B95" s="122" t="s">
        <v>133</v>
      </c>
      <c r="C95" s="123"/>
      <c r="D95" s="123"/>
      <c r="E95" s="123"/>
      <c r="F95" s="123"/>
      <c r="G95" s="123"/>
      <c r="H95" s="123"/>
      <c r="I95" s="124"/>
      <c r="J95" s="13">
        <v>5</v>
      </c>
      <c r="K95" s="13">
        <v>2</v>
      </c>
      <c r="L95" s="13">
        <v>2</v>
      </c>
      <c r="M95" s="13">
        <v>0</v>
      </c>
      <c r="N95" s="21">
        <f t="shared" ref="N95:N100" si="16">K95+L95+M95</f>
        <v>4</v>
      </c>
      <c r="O95" s="22">
        <f t="shared" ref="O95:O100" si="17">P95-N95</f>
        <v>5</v>
      </c>
      <c r="P95" s="22">
        <f t="shared" ref="P95:P100" si="18">ROUND(PRODUCT(J95,25)/14,0)</f>
        <v>9</v>
      </c>
      <c r="Q95" s="28" t="s">
        <v>37</v>
      </c>
      <c r="R95" s="13"/>
      <c r="S95" s="29"/>
      <c r="T95" s="13" t="s">
        <v>44</v>
      </c>
    </row>
    <row r="96" spans="1:20">
      <c r="A96" s="45" t="s">
        <v>130</v>
      </c>
      <c r="B96" s="122" t="s">
        <v>134</v>
      </c>
      <c r="C96" s="123"/>
      <c r="D96" s="123"/>
      <c r="E96" s="123"/>
      <c r="F96" s="123"/>
      <c r="G96" s="123"/>
      <c r="H96" s="123"/>
      <c r="I96" s="124"/>
      <c r="J96" s="13">
        <v>5</v>
      </c>
      <c r="K96" s="13">
        <v>2</v>
      </c>
      <c r="L96" s="13">
        <v>2</v>
      </c>
      <c r="M96" s="13">
        <v>0</v>
      </c>
      <c r="N96" s="21">
        <f t="shared" si="16"/>
        <v>4</v>
      </c>
      <c r="O96" s="22">
        <f t="shared" si="17"/>
        <v>5</v>
      </c>
      <c r="P96" s="22">
        <f t="shared" si="18"/>
        <v>9</v>
      </c>
      <c r="Q96" s="28" t="s">
        <v>37</v>
      </c>
      <c r="R96" s="13"/>
      <c r="S96" s="29"/>
      <c r="T96" s="13" t="s">
        <v>44</v>
      </c>
    </row>
    <row r="97" spans="1:20">
      <c r="A97" s="45" t="s">
        <v>131</v>
      </c>
      <c r="B97" s="210" t="s">
        <v>135</v>
      </c>
      <c r="C97" s="211"/>
      <c r="D97" s="211"/>
      <c r="E97" s="211"/>
      <c r="F97" s="211"/>
      <c r="G97" s="211"/>
      <c r="H97" s="211"/>
      <c r="I97" s="212"/>
      <c r="J97" s="13">
        <v>4</v>
      </c>
      <c r="K97" s="13">
        <v>2</v>
      </c>
      <c r="L97" s="13">
        <v>1</v>
      </c>
      <c r="M97" s="13">
        <v>0</v>
      </c>
      <c r="N97" s="21">
        <f t="shared" si="16"/>
        <v>3</v>
      </c>
      <c r="O97" s="22">
        <f t="shared" si="17"/>
        <v>4</v>
      </c>
      <c r="P97" s="22">
        <f t="shared" si="18"/>
        <v>7</v>
      </c>
      <c r="Q97" s="28" t="s">
        <v>37</v>
      </c>
      <c r="R97" s="13"/>
      <c r="S97" s="29"/>
      <c r="T97" s="13" t="s">
        <v>44</v>
      </c>
    </row>
    <row r="98" spans="1:20">
      <c r="A98" s="45" t="s">
        <v>132</v>
      </c>
      <c r="B98" s="122" t="s">
        <v>136</v>
      </c>
      <c r="C98" s="123"/>
      <c r="D98" s="123"/>
      <c r="E98" s="123"/>
      <c r="F98" s="123"/>
      <c r="G98" s="123"/>
      <c r="H98" s="123"/>
      <c r="I98" s="124"/>
      <c r="J98" s="13">
        <v>4</v>
      </c>
      <c r="K98" s="13">
        <v>2</v>
      </c>
      <c r="L98" s="13">
        <v>1</v>
      </c>
      <c r="M98" s="13">
        <v>0</v>
      </c>
      <c r="N98" s="21">
        <f t="shared" si="16"/>
        <v>3</v>
      </c>
      <c r="O98" s="22">
        <f t="shared" si="17"/>
        <v>4</v>
      </c>
      <c r="P98" s="22">
        <f t="shared" si="18"/>
        <v>7</v>
      </c>
      <c r="Q98" s="28" t="s">
        <v>37</v>
      </c>
      <c r="R98" s="13"/>
      <c r="S98" s="29"/>
      <c r="T98" s="13" t="s">
        <v>44</v>
      </c>
    </row>
    <row r="99" spans="1:20">
      <c r="A99" s="54" t="s">
        <v>234</v>
      </c>
      <c r="B99" s="122" t="s">
        <v>137</v>
      </c>
      <c r="C99" s="123"/>
      <c r="D99" s="123"/>
      <c r="E99" s="123"/>
      <c r="F99" s="123"/>
      <c r="G99" s="123"/>
      <c r="H99" s="123"/>
      <c r="I99" s="124"/>
      <c r="J99" s="13">
        <v>4</v>
      </c>
      <c r="K99" s="13">
        <v>2</v>
      </c>
      <c r="L99" s="13">
        <v>1</v>
      </c>
      <c r="M99" s="13">
        <v>0</v>
      </c>
      <c r="N99" s="21">
        <f t="shared" si="16"/>
        <v>3</v>
      </c>
      <c r="O99" s="22">
        <f t="shared" si="17"/>
        <v>4</v>
      </c>
      <c r="P99" s="22">
        <f t="shared" si="18"/>
        <v>7</v>
      </c>
      <c r="Q99" s="28"/>
      <c r="R99" s="13" t="s">
        <v>33</v>
      </c>
      <c r="S99" s="29"/>
      <c r="T99" s="13" t="s">
        <v>44</v>
      </c>
    </row>
    <row r="100" spans="1:20">
      <c r="A100" s="59" t="s">
        <v>252</v>
      </c>
      <c r="B100" s="122" t="s">
        <v>145</v>
      </c>
      <c r="C100" s="123"/>
      <c r="D100" s="123"/>
      <c r="E100" s="123"/>
      <c r="F100" s="123"/>
      <c r="G100" s="123"/>
      <c r="H100" s="123"/>
      <c r="I100" s="124"/>
      <c r="J100" s="13">
        <v>4</v>
      </c>
      <c r="K100" s="13">
        <v>1</v>
      </c>
      <c r="L100" s="13">
        <v>1</v>
      </c>
      <c r="M100" s="13">
        <v>0</v>
      </c>
      <c r="N100" s="58">
        <f t="shared" si="16"/>
        <v>2</v>
      </c>
      <c r="O100" s="22">
        <f t="shared" si="17"/>
        <v>5</v>
      </c>
      <c r="P100" s="22">
        <f t="shared" si="18"/>
        <v>7</v>
      </c>
      <c r="Q100" s="28"/>
      <c r="R100" s="13" t="s">
        <v>33</v>
      </c>
      <c r="S100" s="29"/>
      <c r="T100" s="13" t="s">
        <v>44</v>
      </c>
    </row>
    <row r="101" spans="1:20">
      <c r="A101" s="25" t="s">
        <v>30</v>
      </c>
      <c r="B101" s="69"/>
      <c r="C101" s="125"/>
      <c r="D101" s="125"/>
      <c r="E101" s="125"/>
      <c r="F101" s="125"/>
      <c r="G101" s="125"/>
      <c r="H101" s="125"/>
      <c r="I101" s="70"/>
      <c r="J101" s="25">
        <f t="shared" ref="J101:P101" si="19">SUM(J94:J100)</f>
        <v>30</v>
      </c>
      <c r="K101" s="25">
        <f t="shared" si="19"/>
        <v>13</v>
      </c>
      <c r="L101" s="25">
        <f t="shared" si="19"/>
        <v>10</v>
      </c>
      <c r="M101" s="25">
        <f t="shared" si="19"/>
        <v>0</v>
      </c>
      <c r="N101" s="25">
        <f t="shared" si="19"/>
        <v>23</v>
      </c>
      <c r="O101" s="25">
        <f t="shared" si="19"/>
        <v>30</v>
      </c>
      <c r="P101" s="25">
        <f t="shared" si="19"/>
        <v>53</v>
      </c>
      <c r="Q101" s="25">
        <f>COUNTIF(Q94:Q99,"E")</f>
        <v>5</v>
      </c>
      <c r="R101" s="25">
        <f>COUNTIF(R94:R100,"C")</f>
        <v>2</v>
      </c>
      <c r="S101" s="25">
        <f>COUNTIF(S94:S99,"VP")</f>
        <v>0</v>
      </c>
      <c r="T101" s="26"/>
    </row>
    <row r="102" spans="1:20" ht="21.75" customHeight="1"/>
    <row r="103" spans="1:20" ht="19.5" customHeight="1">
      <c r="A103" s="163" t="s">
        <v>53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5"/>
    </row>
    <row r="104" spans="1:20" ht="25.5" customHeight="1">
      <c r="A104" s="112" t="s">
        <v>32</v>
      </c>
      <c r="B104" s="175" t="s">
        <v>31</v>
      </c>
      <c r="C104" s="176"/>
      <c r="D104" s="176"/>
      <c r="E104" s="176"/>
      <c r="F104" s="176"/>
      <c r="G104" s="176"/>
      <c r="H104" s="176"/>
      <c r="I104" s="177"/>
      <c r="J104" s="99" t="s">
        <v>46</v>
      </c>
      <c r="K104" s="109" t="s">
        <v>29</v>
      </c>
      <c r="L104" s="110"/>
      <c r="M104" s="111"/>
      <c r="N104" s="109" t="s">
        <v>47</v>
      </c>
      <c r="O104" s="110"/>
      <c r="P104" s="111"/>
      <c r="Q104" s="109" t="s">
        <v>28</v>
      </c>
      <c r="R104" s="110"/>
      <c r="S104" s="111"/>
      <c r="T104" s="99" t="s">
        <v>27</v>
      </c>
    </row>
    <row r="105" spans="1:20">
      <c r="A105" s="113"/>
      <c r="B105" s="178"/>
      <c r="C105" s="179"/>
      <c r="D105" s="179"/>
      <c r="E105" s="179"/>
      <c r="F105" s="179"/>
      <c r="G105" s="179"/>
      <c r="H105" s="179"/>
      <c r="I105" s="180"/>
      <c r="J105" s="100"/>
      <c r="K105" s="4" t="s">
        <v>33</v>
      </c>
      <c r="L105" s="4" t="s">
        <v>34</v>
      </c>
      <c r="M105" s="4" t="s">
        <v>35</v>
      </c>
      <c r="N105" s="4" t="s">
        <v>39</v>
      </c>
      <c r="O105" s="4" t="s">
        <v>11</v>
      </c>
      <c r="P105" s="4" t="s">
        <v>36</v>
      </c>
      <c r="Q105" s="4" t="s">
        <v>37</v>
      </c>
      <c r="R105" s="4" t="s">
        <v>33</v>
      </c>
      <c r="S105" s="4" t="s">
        <v>38</v>
      </c>
      <c r="T105" s="100"/>
    </row>
    <row r="106" spans="1:20">
      <c r="A106" s="45" t="s">
        <v>146</v>
      </c>
      <c r="B106" s="122" t="s">
        <v>139</v>
      </c>
      <c r="C106" s="123"/>
      <c r="D106" s="123"/>
      <c r="E106" s="123"/>
      <c r="F106" s="123"/>
      <c r="G106" s="123"/>
      <c r="H106" s="123"/>
      <c r="I106" s="124"/>
      <c r="J106" s="13">
        <v>4</v>
      </c>
      <c r="K106" s="13">
        <v>2</v>
      </c>
      <c r="L106" s="13">
        <v>2</v>
      </c>
      <c r="M106" s="13">
        <v>0</v>
      </c>
      <c r="N106" s="21">
        <f>K106+L106+M106</f>
        <v>4</v>
      </c>
      <c r="O106" s="22">
        <f>P106-N106</f>
        <v>4</v>
      </c>
      <c r="P106" s="22">
        <f>ROUND(PRODUCT(J106,25)/12,0)</f>
        <v>8</v>
      </c>
      <c r="Q106" s="28" t="s">
        <v>37</v>
      </c>
      <c r="R106" s="13"/>
      <c r="S106" s="29"/>
      <c r="T106" s="13" t="s">
        <v>44</v>
      </c>
    </row>
    <row r="107" spans="1:20">
      <c r="A107" s="45" t="s">
        <v>147</v>
      </c>
      <c r="B107" s="122" t="s">
        <v>140</v>
      </c>
      <c r="C107" s="123"/>
      <c r="D107" s="123"/>
      <c r="E107" s="123"/>
      <c r="F107" s="123"/>
      <c r="G107" s="123"/>
      <c r="H107" s="123"/>
      <c r="I107" s="124"/>
      <c r="J107" s="13">
        <v>4</v>
      </c>
      <c r="K107" s="13">
        <v>2</v>
      </c>
      <c r="L107" s="13">
        <v>1</v>
      </c>
      <c r="M107" s="13">
        <v>0</v>
      </c>
      <c r="N107" s="21">
        <f t="shared" ref="N107:N113" si="20">K107+L107+M107</f>
        <v>3</v>
      </c>
      <c r="O107" s="22">
        <f t="shared" ref="O107:O113" si="21">P107-N107</f>
        <v>5</v>
      </c>
      <c r="P107" s="22">
        <f t="shared" ref="P107:P113" si="22">ROUND(PRODUCT(J107,25)/12,0)</f>
        <v>8</v>
      </c>
      <c r="Q107" s="28" t="s">
        <v>37</v>
      </c>
      <c r="R107" s="13"/>
      <c r="S107" s="29"/>
      <c r="T107" s="13" t="s">
        <v>44</v>
      </c>
    </row>
    <row r="108" spans="1:20">
      <c r="A108" s="45" t="s">
        <v>148</v>
      </c>
      <c r="B108" s="122" t="s">
        <v>141</v>
      </c>
      <c r="C108" s="123"/>
      <c r="D108" s="123"/>
      <c r="E108" s="123"/>
      <c r="F108" s="123"/>
      <c r="G108" s="123"/>
      <c r="H108" s="123"/>
      <c r="I108" s="124"/>
      <c r="J108" s="13">
        <v>4</v>
      </c>
      <c r="K108" s="13">
        <v>1</v>
      </c>
      <c r="L108" s="13">
        <v>2</v>
      </c>
      <c r="M108" s="13">
        <v>0</v>
      </c>
      <c r="N108" s="21">
        <f t="shared" si="20"/>
        <v>3</v>
      </c>
      <c r="O108" s="22">
        <f t="shared" si="21"/>
        <v>5</v>
      </c>
      <c r="P108" s="22">
        <f t="shared" si="22"/>
        <v>8</v>
      </c>
      <c r="Q108" s="28" t="s">
        <v>37</v>
      </c>
      <c r="R108" s="13"/>
      <c r="S108" s="29"/>
      <c r="T108" s="13" t="s">
        <v>44</v>
      </c>
    </row>
    <row r="109" spans="1:20">
      <c r="A109" s="45" t="s">
        <v>149</v>
      </c>
      <c r="B109" s="122" t="s">
        <v>142</v>
      </c>
      <c r="C109" s="123"/>
      <c r="D109" s="123"/>
      <c r="E109" s="123"/>
      <c r="F109" s="123"/>
      <c r="G109" s="123"/>
      <c r="H109" s="123"/>
      <c r="I109" s="124"/>
      <c r="J109" s="13">
        <v>4</v>
      </c>
      <c r="K109" s="13">
        <v>2</v>
      </c>
      <c r="L109" s="13">
        <v>1</v>
      </c>
      <c r="M109" s="13">
        <v>0</v>
      </c>
      <c r="N109" s="21">
        <f t="shared" si="20"/>
        <v>3</v>
      </c>
      <c r="O109" s="22">
        <f t="shared" si="21"/>
        <v>5</v>
      </c>
      <c r="P109" s="22">
        <f t="shared" si="22"/>
        <v>8</v>
      </c>
      <c r="Q109" s="28" t="s">
        <v>37</v>
      </c>
      <c r="R109" s="13"/>
      <c r="S109" s="29"/>
      <c r="T109" s="13" t="s">
        <v>44</v>
      </c>
    </row>
    <row r="110" spans="1:20">
      <c r="A110" s="45" t="s">
        <v>150</v>
      </c>
      <c r="B110" s="122" t="s">
        <v>143</v>
      </c>
      <c r="C110" s="123"/>
      <c r="D110" s="123"/>
      <c r="E110" s="123"/>
      <c r="F110" s="123"/>
      <c r="G110" s="123"/>
      <c r="H110" s="123"/>
      <c r="I110" s="124"/>
      <c r="J110" s="13">
        <v>4</v>
      </c>
      <c r="K110" s="13">
        <v>1</v>
      </c>
      <c r="L110" s="13">
        <v>2</v>
      </c>
      <c r="M110" s="13">
        <v>0</v>
      </c>
      <c r="N110" s="21">
        <f t="shared" si="20"/>
        <v>3</v>
      </c>
      <c r="O110" s="22">
        <f t="shared" si="21"/>
        <v>5</v>
      </c>
      <c r="P110" s="22">
        <f t="shared" si="22"/>
        <v>8</v>
      </c>
      <c r="Q110" s="28" t="s">
        <v>37</v>
      </c>
      <c r="R110" s="13"/>
      <c r="S110" s="29"/>
      <c r="T110" s="13" t="s">
        <v>44</v>
      </c>
    </row>
    <row r="111" spans="1:20" ht="13.5" customHeight="1">
      <c r="A111" s="45" t="s">
        <v>151</v>
      </c>
      <c r="B111" s="122" t="s">
        <v>144</v>
      </c>
      <c r="C111" s="123"/>
      <c r="D111" s="123"/>
      <c r="E111" s="123"/>
      <c r="F111" s="123"/>
      <c r="G111" s="123"/>
      <c r="H111" s="123"/>
      <c r="I111" s="124"/>
      <c r="J111" s="13">
        <v>3</v>
      </c>
      <c r="K111" s="155" t="s">
        <v>215</v>
      </c>
      <c r="L111" s="156"/>
      <c r="M111" s="157"/>
      <c r="N111" s="21">
        <v>1</v>
      </c>
      <c r="O111" s="22">
        <f t="shared" si="21"/>
        <v>5</v>
      </c>
      <c r="P111" s="22">
        <f t="shared" si="22"/>
        <v>6</v>
      </c>
      <c r="Q111" s="28"/>
      <c r="R111" s="13" t="s">
        <v>33</v>
      </c>
      <c r="S111" s="29"/>
      <c r="T111" s="13" t="s">
        <v>44</v>
      </c>
    </row>
    <row r="112" spans="1:20">
      <c r="A112" s="54" t="s">
        <v>235</v>
      </c>
      <c r="B112" s="122" t="s">
        <v>253</v>
      </c>
      <c r="C112" s="123"/>
      <c r="D112" s="123"/>
      <c r="E112" s="123"/>
      <c r="F112" s="123"/>
      <c r="G112" s="123"/>
      <c r="H112" s="123"/>
      <c r="I112" s="124"/>
      <c r="J112" s="13">
        <v>4</v>
      </c>
      <c r="K112" s="13">
        <v>2</v>
      </c>
      <c r="L112" s="13">
        <v>1</v>
      </c>
      <c r="M112" s="13">
        <v>0</v>
      </c>
      <c r="N112" s="21">
        <f t="shared" si="20"/>
        <v>3</v>
      </c>
      <c r="O112" s="22">
        <f t="shared" si="21"/>
        <v>5</v>
      </c>
      <c r="P112" s="22">
        <f t="shared" si="22"/>
        <v>8</v>
      </c>
      <c r="Q112" s="28"/>
      <c r="R112" s="13" t="s">
        <v>33</v>
      </c>
      <c r="S112" s="29"/>
      <c r="T112" s="13" t="s">
        <v>44</v>
      </c>
    </row>
    <row r="113" spans="1:20">
      <c r="A113" s="59" t="s">
        <v>255</v>
      </c>
      <c r="B113" s="122" t="s">
        <v>254</v>
      </c>
      <c r="C113" s="123"/>
      <c r="D113" s="123"/>
      <c r="E113" s="123"/>
      <c r="F113" s="123"/>
      <c r="G113" s="123"/>
      <c r="H113" s="123"/>
      <c r="I113" s="124"/>
      <c r="J113" s="13">
        <v>3</v>
      </c>
      <c r="K113" s="13">
        <v>1</v>
      </c>
      <c r="L113" s="13">
        <v>1</v>
      </c>
      <c r="M113" s="13">
        <v>0</v>
      </c>
      <c r="N113" s="58">
        <f t="shared" si="20"/>
        <v>2</v>
      </c>
      <c r="O113" s="22">
        <f t="shared" si="21"/>
        <v>4</v>
      </c>
      <c r="P113" s="22">
        <f t="shared" si="22"/>
        <v>6</v>
      </c>
      <c r="Q113" s="28"/>
      <c r="R113" s="13" t="s">
        <v>33</v>
      </c>
      <c r="S113" s="29"/>
      <c r="T113" s="13" t="s">
        <v>44</v>
      </c>
    </row>
    <row r="114" spans="1:20">
      <c r="A114" s="25" t="s">
        <v>30</v>
      </c>
      <c r="B114" s="69"/>
      <c r="C114" s="125"/>
      <c r="D114" s="125"/>
      <c r="E114" s="125"/>
      <c r="F114" s="125"/>
      <c r="G114" s="125"/>
      <c r="H114" s="125"/>
      <c r="I114" s="70"/>
      <c r="J114" s="25">
        <f>SUM(J106:J113)</f>
        <v>30</v>
      </c>
      <c r="K114" s="25">
        <f>SUM(K106:K113)</f>
        <v>11</v>
      </c>
      <c r="L114" s="68">
        <f>SUM(L106:L113)</f>
        <v>10</v>
      </c>
      <c r="M114" s="25">
        <f>SUM(M106:M112)</f>
        <v>0</v>
      </c>
      <c r="N114" s="25">
        <f>SUM(N106:N113)</f>
        <v>22</v>
      </c>
      <c r="O114" s="25">
        <f>SUM(O106:O113)</f>
        <v>38</v>
      </c>
      <c r="P114" s="25">
        <f>SUM(P106:P113)</f>
        <v>60</v>
      </c>
      <c r="Q114" s="25">
        <f>COUNTIF(Q106:Q112,"E")</f>
        <v>5</v>
      </c>
      <c r="R114" s="25">
        <f>COUNTIF(R106:R113,"C")</f>
        <v>3</v>
      </c>
      <c r="S114" s="25">
        <f>COUNTIF(S106:S112,"VP")</f>
        <v>0</v>
      </c>
      <c r="T114" s="26"/>
    </row>
    <row r="116" spans="1:20" ht="12.75" customHeight="1">
      <c r="B116" s="2"/>
      <c r="C116" s="2"/>
      <c r="D116" s="2"/>
      <c r="E116" s="2"/>
      <c r="F116" s="2"/>
      <c r="G116" s="2"/>
      <c r="M116" s="10"/>
      <c r="N116" s="10"/>
      <c r="O116" s="10"/>
      <c r="P116" s="10"/>
      <c r="Q116" s="10"/>
      <c r="R116" s="10"/>
      <c r="S116" s="10"/>
    </row>
    <row r="117" spans="1:20">
      <c r="B117" s="10"/>
      <c r="C117" s="10"/>
      <c r="D117" s="10"/>
      <c r="E117" s="10"/>
      <c r="F117" s="10"/>
      <c r="G117" s="10"/>
      <c r="M117" s="10"/>
      <c r="N117" s="10"/>
      <c r="O117" s="10"/>
      <c r="P117" s="10"/>
      <c r="Q117" s="10"/>
      <c r="R117" s="10"/>
      <c r="S117" s="10"/>
    </row>
    <row r="119" spans="1:20" ht="16.5" customHeight="1">
      <c r="A119" s="127" t="s">
        <v>261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25.5" customHeight="1">
      <c r="A120" s="112" t="s">
        <v>32</v>
      </c>
      <c r="B120" s="175" t="s">
        <v>31</v>
      </c>
      <c r="C120" s="176"/>
      <c r="D120" s="176"/>
      <c r="E120" s="176"/>
      <c r="F120" s="176"/>
      <c r="G120" s="176"/>
      <c r="H120" s="176"/>
      <c r="I120" s="177"/>
      <c r="J120" s="99" t="s">
        <v>46</v>
      </c>
      <c r="K120" s="158" t="s">
        <v>29</v>
      </c>
      <c r="L120" s="158"/>
      <c r="M120" s="158"/>
      <c r="N120" s="158" t="s">
        <v>47</v>
      </c>
      <c r="O120" s="213"/>
      <c r="P120" s="213"/>
      <c r="Q120" s="158" t="s">
        <v>28</v>
      </c>
      <c r="R120" s="158"/>
      <c r="S120" s="158"/>
      <c r="T120" s="158" t="s">
        <v>27</v>
      </c>
    </row>
    <row r="121" spans="1:20" ht="12.75" customHeight="1">
      <c r="A121" s="113"/>
      <c r="B121" s="178"/>
      <c r="C121" s="179"/>
      <c r="D121" s="179"/>
      <c r="E121" s="179"/>
      <c r="F121" s="179"/>
      <c r="G121" s="179"/>
      <c r="H121" s="179"/>
      <c r="I121" s="180"/>
      <c r="J121" s="100"/>
      <c r="K121" s="4" t="s">
        <v>33</v>
      </c>
      <c r="L121" s="4" t="s">
        <v>34</v>
      </c>
      <c r="M121" s="4" t="s">
        <v>35</v>
      </c>
      <c r="N121" s="4" t="s">
        <v>39</v>
      </c>
      <c r="O121" s="4" t="s">
        <v>11</v>
      </c>
      <c r="P121" s="4" t="s">
        <v>36</v>
      </c>
      <c r="Q121" s="4" t="s">
        <v>37</v>
      </c>
      <c r="R121" s="4" t="s">
        <v>33</v>
      </c>
      <c r="S121" s="4" t="s">
        <v>38</v>
      </c>
      <c r="T121" s="158"/>
    </row>
    <row r="122" spans="1:20">
      <c r="A122" s="119" t="s">
        <v>236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1"/>
    </row>
    <row r="123" spans="1:20">
      <c r="A123" s="45" t="s">
        <v>159</v>
      </c>
      <c r="B123" s="116" t="s">
        <v>152</v>
      </c>
      <c r="C123" s="117"/>
      <c r="D123" s="117"/>
      <c r="E123" s="117"/>
      <c r="F123" s="117"/>
      <c r="G123" s="117"/>
      <c r="H123" s="117"/>
      <c r="I123" s="118"/>
      <c r="J123" s="13">
        <v>3</v>
      </c>
      <c r="K123" s="13">
        <v>2</v>
      </c>
      <c r="L123" s="13">
        <v>1</v>
      </c>
      <c r="M123" s="13">
        <v>0</v>
      </c>
      <c r="N123" s="22">
        <f>K123+L123+M123</f>
        <v>3</v>
      </c>
      <c r="O123" s="22">
        <f>P123-N123</f>
        <v>2</v>
      </c>
      <c r="P123" s="22">
        <f>ROUND(PRODUCT(J123,25)/14,0)</f>
        <v>5</v>
      </c>
      <c r="Q123" s="33"/>
      <c r="R123" s="33" t="s">
        <v>33</v>
      </c>
      <c r="S123" s="34"/>
      <c r="T123" s="13" t="s">
        <v>44</v>
      </c>
    </row>
    <row r="124" spans="1:20">
      <c r="A124" s="45" t="s">
        <v>160</v>
      </c>
      <c r="B124" s="116" t="s">
        <v>153</v>
      </c>
      <c r="C124" s="117"/>
      <c r="D124" s="117"/>
      <c r="E124" s="117"/>
      <c r="F124" s="117"/>
      <c r="G124" s="117"/>
      <c r="H124" s="117"/>
      <c r="I124" s="118"/>
      <c r="J124" s="13">
        <v>3</v>
      </c>
      <c r="K124" s="13">
        <v>2</v>
      </c>
      <c r="L124" s="13">
        <v>1</v>
      </c>
      <c r="M124" s="13">
        <v>0</v>
      </c>
      <c r="N124" s="22">
        <f t="shared" ref="N124:N141" si="23">K124+L124+M124</f>
        <v>3</v>
      </c>
      <c r="O124" s="22">
        <f t="shared" ref="O124:O141" si="24">P124-N124</f>
        <v>2</v>
      </c>
      <c r="P124" s="22">
        <f t="shared" ref="P124:P141" si="25">ROUND(PRODUCT(J124,25)/14,0)</f>
        <v>5</v>
      </c>
      <c r="Q124" s="33"/>
      <c r="R124" s="33" t="s">
        <v>33</v>
      </c>
      <c r="S124" s="34"/>
      <c r="T124" s="13" t="s">
        <v>44</v>
      </c>
    </row>
    <row r="125" spans="1:20">
      <c r="A125" s="45" t="s">
        <v>161</v>
      </c>
      <c r="B125" s="116" t="s">
        <v>154</v>
      </c>
      <c r="C125" s="117"/>
      <c r="D125" s="117"/>
      <c r="E125" s="117"/>
      <c r="F125" s="117"/>
      <c r="G125" s="117"/>
      <c r="H125" s="117"/>
      <c r="I125" s="118"/>
      <c r="J125" s="13">
        <v>3</v>
      </c>
      <c r="K125" s="13">
        <v>2</v>
      </c>
      <c r="L125" s="13">
        <v>1</v>
      </c>
      <c r="M125" s="13">
        <v>0</v>
      </c>
      <c r="N125" s="22">
        <f t="shared" si="23"/>
        <v>3</v>
      </c>
      <c r="O125" s="22">
        <f t="shared" si="24"/>
        <v>2</v>
      </c>
      <c r="P125" s="22">
        <f t="shared" si="25"/>
        <v>5</v>
      </c>
      <c r="Q125" s="33"/>
      <c r="R125" s="33" t="s">
        <v>33</v>
      </c>
      <c r="S125" s="34"/>
      <c r="T125" s="13" t="s">
        <v>44</v>
      </c>
    </row>
    <row r="126" spans="1:20">
      <c r="A126" s="45" t="s">
        <v>162</v>
      </c>
      <c r="B126" s="116" t="s">
        <v>155</v>
      </c>
      <c r="C126" s="117"/>
      <c r="D126" s="117"/>
      <c r="E126" s="117"/>
      <c r="F126" s="117"/>
      <c r="G126" s="117"/>
      <c r="H126" s="117"/>
      <c r="I126" s="118"/>
      <c r="J126" s="13">
        <v>3</v>
      </c>
      <c r="K126" s="13">
        <v>2</v>
      </c>
      <c r="L126" s="13">
        <v>1</v>
      </c>
      <c r="M126" s="13">
        <v>0</v>
      </c>
      <c r="N126" s="22">
        <f t="shared" si="23"/>
        <v>3</v>
      </c>
      <c r="O126" s="22">
        <f t="shared" si="24"/>
        <v>2</v>
      </c>
      <c r="P126" s="22">
        <f t="shared" si="25"/>
        <v>5</v>
      </c>
      <c r="Q126" s="33"/>
      <c r="R126" s="33" t="s">
        <v>33</v>
      </c>
      <c r="S126" s="34"/>
      <c r="T126" s="13" t="s">
        <v>44</v>
      </c>
    </row>
    <row r="127" spans="1:20" ht="12.75" customHeight="1">
      <c r="A127" s="45" t="s">
        <v>163</v>
      </c>
      <c r="B127" s="116" t="s">
        <v>156</v>
      </c>
      <c r="C127" s="117"/>
      <c r="D127" s="117"/>
      <c r="E127" s="117"/>
      <c r="F127" s="117"/>
      <c r="G127" s="117"/>
      <c r="H127" s="117"/>
      <c r="I127" s="118"/>
      <c r="J127" s="13">
        <v>3</v>
      </c>
      <c r="K127" s="13">
        <v>2</v>
      </c>
      <c r="L127" s="13">
        <v>1</v>
      </c>
      <c r="M127" s="13">
        <v>0</v>
      </c>
      <c r="N127" s="22">
        <f t="shared" si="23"/>
        <v>3</v>
      </c>
      <c r="O127" s="22">
        <f t="shared" si="24"/>
        <v>2</v>
      </c>
      <c r="P127" s="22">
        <f t="shared" si="25"/>
        <v>5</v>
      </c>
      <c r="Q127" s="33"/>
      <c r="R127" s="33" t="s">
        <v>33</v>
      </c>
      <c r="S127" s="34"/>
      <c r="T127" s="13" t="s">
        <v>44</v>
      </c>
    </row>
    <row r="128" spans="1:20" ht="12.75" customHeight="1">
      <c r="A128" s="45" t="s">
        <v>164</v>
      </c>
      <c r="B128" s="116" t="s">
        <v>157</v>
      </c>
      <c r="C128" s="117"/>
      <c r="D128" s="117"/>
      <c r="E128" s="117"/>
      <c r="F128" s="117"/>
      <c r="G128" s="117"/>
      <c r="H128" s="117"/>
      <c r="I128" s="118"/>
      <c r="J128" s="13">
        <v>3</v>
      </c>
      <c r="K128" s="13">
        <v>2</v>
      </c>
      <c r="L128" s="13">
        <v>1</v>
      </c>
      <c r="M128" s="13">
        <v>0</v>
      </c>
      <c r="N128" s="22">
        <f t="shared" si="23"/>
        <v>3</v>
      </c>
      <c r="O128" s="22">
        <f t="shared" si="24"/>
        <v>2</v>
      </c>
      <c r="P128" s="22">
        <f t="shared" si="25"/>
        <v>5</v>
      </c>
      <c r="Q128" s="33"/>
      <c r="R128" s="33" t="s">
        <v>33</v>
      </c>
      <c r="S128" s="34"/>
      <c r="T128" s="13" t="s">
        <v>44</v>
      </c>
    </row>
    <row r="129" spans="1:20">
      <c r="A129" s="45" t="s">
        <v>165</v>
      </c>
      <c r="B129" s="116" t="s">
        <v>158</v>
      </c>
      <c r="C129" s="117"/>
      <c r="D129" s="117"/>
      <c r="E129" s="117"/>
      <c r="F129" s="117"/>
      <c r="G129" s="117"/>
      <c r="H129" s="117"/>
      <c r="I129" s="118"/>
      <c r="J129" s="13">
        <v>3</v>
      </c>
      <c r="K129" s="13">
        <v>2</v>
      </c>
      <c r="L129" s="13">
        <v>1</v>
      </c>
      <c r="M129" s="13">
        <v>0</v>
      </c>
      <c r="N129" s="22">
        <f>K129+L129+M129</f>
        <v>3</v>
      </c>
      <c r="O129" s="22">
        <f>P129-N129</f>
        <v>2</v>
      </c>
      <c r="P129" s="22">
        <f>ROUND(PRODUCT(J129,25)/14,0)</f>
        <v>5</v>
      </c>
      <c r="Q129" s="33"/>
      <c r="R129" s="33" t="s">
        <v>33</v>
      </c>
      <c r="S129" s="34"/>
      <c r="T129" s="13" t="s">
        <v>44</v>
      </c>
    </row>
    <row r="130" spans="1:20">
      <c r="A130" s="96" t="s">
        <v>237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5"/>
    </row>
    <row r="131" spans="1:20">
      <c r="A131" s="45" t="s">
        <v>172</v>
      </c>
      <c r="B131" s="116" t="s">
        <v>169</v>
      </c>
      <c r="C131" s="117"/>
      <c r="D131" s="117"/>
      <c r="E131" s="117"/>
      <c r="F131" s="117"/>
      <c r="G131" s="117"/>
      <c r="H131" s="117"/>
      <c r="I131" s="118"/>
      <c r="J131" s="13">
        <v>3</v>
      </c>
      <c r="K131" s="13">
        <v>2</v>
      </c>
      <c r="L131" s="13">
        <v>1</v>
      </c>
      <c r="M131" s="13">
        <v>0</v>
      </c>
      <c r="N131" s="22">
        <f t="shared" si="23"/>
        <v>3</v>
      </c>
      <c r="O131" s="22">
        <f t="shared" si="24"/>
        <v>2</v>
      </c>
      <c r="P131" s="22">
        <f t="shared" si="25"/>
        <v>5</v>
      </c>
      <c r="Q131" s="33"/>
      <c r="R131" s="33" t="s">
        <v>33</v>
      </c>
      <c r="S131" s="34"/>
      <c r="T131" s="13" t="s">
        <v>44</v>
      </c>
    </row>
    <row r="132" spans="1:20" ht="12.75" customHeight="1">
      <c r="A132" s="45" t="s">
        <v>173</v>
      </c>
      <c r="B132" s="116" t="s">
        <v>166</v>
      </c>
      <c r="C132" s="117"/>
      <c r="D132" s="117"/>
      <c r="E132" s="117"/>
      <c r="F132" s="117"/>
      <c r="G132" s="117"/>
      <c r="H132" s="117"/>
      <c r="I132" s="118"/>
      <c r="J132" s="13">
        <v>3</v>
      </c>
      <c r="K132" s="13">
        <v>2</v>
      </c>
      <c r="L132" s="13">
        <v>1</v>
      </c>
      <c r="M132" s="13">
        <v>0</v>
      </c>
      <c r="N132" s="22">
        <f t="shared" si="23"/>
        <v>3</v>
      </c>
      <c r="O132" s="22">
        <f t="shared" si="24"/>
        <v>2</v>
      </c>
      <c r="P132" s="22">
        <f t="shared" si="25"/>
        <v>5</v>
      </c>
      <c r="Q132" s="33"/>
      <c r="R132" s="33" t="s">
        <v>33</v>
      </c>
      <c r="S132" s="34"/>
      <c r="T132" s="13" t="s">
        <v>44</v>
      </c>
    </row>
    <row r="133" spans="1:20" ht="12.75" customHeight="1">
      <c r="A133" s="45" t="s">
        <v>174</v>
      </c>
      <c r="B133" s="116" t="s">
        <v>167</v>
      </c>
      <c r="C133" s="117"/>
      <c r="D133" s="117"/>
      <c r="E133" s="117"/>
      <c r="F133" s="117"/>
      <c r="G133" s="117"/>
      <c r="H133" s="117"/>
      <c r="I133" s="118"/>
      <c r="J133" s="13">
        <v>3</v>
      </c>
      <c r="K133" s="13">
        <v>2</v>
      </c>
      <c r="L133" s="13">
        <v>1</v>
      </c>
      <c r="M133" s="13">
        <v>0</v>
      </c>
      <c r="N133" s="22">
        <f t="shared" si="23"/>
        <v>3</v>
      </c>
      <c r="O133" s="22">
        <f t="shared" si="24"/>
        <v>2</v>
      </c>
      <c r="P133" s="22">
        <f t="shared" si="25"/>
        <v>5</v>
      </c>
      <c r="Q133" s="33"/>
      <c r="R133" s="33" t="s">
        <v>33</v>
      </c>
      <c r="S133" s="34"/>
      <c r="T133" s="13" t="s">
        <v>44</v>
      </c>
    </row>
    <row r="134" spans="1:20" ht="12.75" customHeight="1">
      <c r="A134" s="45" t="s">
        <v>175</v>
      </c>
      <c r="B134" s="116" t="s">
        <v>168</v>
      </c>
      <c r="C134" s="117"/>
      <c r="D134" s="117"/>
      <c r="E134" s="117"/>
      <c r="F134" s="117"/>
      <c r="G134" s="117"/>
      <c r="H134" s="117"/>
      <c r="I134" s="118"/>
      <c r="J134" s="13">
        <v>3</v>
      </c>
      <c r="K134" s="13">
        <v>2</v>
      </c>
      <c r="L134" s="13">
        <v>1</v>
      </c>
      <c r="M134" s="13">
        <v>0</v>
      </c>
      <c r="N134" s="22">
        <f t="shared" si="23"/>
        <v>3</v>
      </c>
      <c r="O134" s="22">
        <f t="shared" si="24"/>
        <v>2</v>
      </c>
      <c r="P134" s="22">
        <f t="shared" si="25"/>
        <v>5</v>
      </c>
      <c r="Q134" s="33"/>
      <c r="R134" s="33" t="s">
        <v>33</v>
      </c>
      <c r="S134" s="34"/>
      <c r="T134" s="13" t="s">
        <v>44</v>
      </c>
    </row>
    <row r="135" spans="1:20">
      <c r="A135" s="45" t="s">
        <v>176</v>
      </c>
      <c r="B135" s="116" t="s">
        <v>171</v>
      </c>
      <c r="C135" s="117"/>
      <c r="D135" s="117"/>
      <c r="E135" s="117"/>
      <c r="F135" s="117"/>
      <c r="G135" s="117"/>
      <c r="H135" s="117"/>
      <c r="I135" s="118"/>
      <c r="J135" s="13">
        <v>3</v>
      </c>
      <c r="K135" s="13">
        <v>2</v>
      </c>
      <c r="L135" s="13">
        <v>1</v>
      </c>
      <c r="M135" s="13">
        <v>0</v>
      </c>
      <c r="N135" s="22">
        <f>K135+L135+M135</f>
        <v>3</v>
      </c>
      <c r="O135" s="22">
        <f>P135-N135</f>
        <v>2</v>
      </c>
      <c r="P135" s="22">
        <f t="shared" si="25"/>
        <v>5</v>
      </c>
      <c r="Q135" s="33"/>
      <c r="R135" s="33" t="s">
        <v>33</v>
      </c>
      <c r="S135" s="34"/>
      <c r="T135" s="13" t="s">
        <v>44</v>
      </c>
    </row>
    <row r="136" spans="1:20">
      <c r="A136" s="45" t="s">
        <v>177</v>
      </c>
      <c r="B136" s="116" t="s">
        <v>170</v>
      </c>
      <c r="C136" s="117"/>
      <c r="D136" s="117"/>
      <c r="E136" s="117"/>
      <c r="F136" s="117"/>
      <c r="G136" s="117"/>
      <c r="H136" s="117"/>
      <c r="I136" s="118"/>
      <c r="J136" s="13">
        <v>3</v>
      </c>
      <c r="K136" s="13">
        <v>2</v>
      </c>
      <c r="L136" s="13">
        <v>1</v>
      </c>
      <c r="M136" s="13">
        <v>0</v>
      </c>
      <c r="N136" s="22">
        <f t="shared" si="23"/>
        <v>3</v>
      </c>
      <c r="O136" s="22">
        <f t="shared" si="24"/>
        <v>2</v>
      </c>
      <c r="P136" s="22">
        <f t="shared" si="25"/>
        <v>5</v>
      </c>
      <c r="Q136" s="33"/>
      <c r="R136" s="33" t="s">
        <v>33</v>
      </c>
      <c r="S136" s="34"/>
      <c r="T136" s="13" t="s">
        <v>44</v>
      </c>
    </row>
    <row r="137" spans="1:20">
      <c r="A137" s="96" t="s">
        <v>238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5"/>
    </row>
    <row r="138" spans="1:20">
      <c r="A138" s="45" t="s">
        <v>182</v>
      </c>
      <c r="B138" s="116" t="s">
        <v>178</v>
      </c>
      <c r="C138" s="117"/>
      <c r="D138" s="117"/>
      <c r="E138" s="117"/>
      <c r="F138" s="117"/>
      <c r="G138" s="117"/>
      <c r="H138" s="117"/>
      <c r="I138" s="118"/>
      <c r="J138" s="13">
        <v>4</v>
      </c>
      <c r="K138" s="13">
        <v>2</v>
      </c>
      <c r="L138" s="13">
        <v>1</v>
      </c>
      <c r="M138" s="13">
        <v>0</v>
      </c>
      <c r="N138" s="22">
        <f t="shared" si="23"/>
        <v>3</v>
      </c>
      <c r="O138" s="22">
        <f t="shared" si="24"/>
        <v>4</v>
      </c>
      <c r="P138" s="22">
        <f t="shared" si="25"/>
        <v>7</v>
      </c>
      <c r="Q138" s="33"/>
      <c r="R138" s="33" t="s">
        <v>33</v>
      </c>
      <c r="S138" s="34"/>
      <c r="T138" s="13" t="s">
        <v>44</v>
      </c>
    </row>
    <row r="139" spans="1:20">
      <c r="A139" s="61" t="s">
        <v>273</v>
      </c>
      <c r="B139" s="116" t="s">
        <v>272</v>
      </c>
      <c r="C139" s="117"/>
      <c r="D139" s="117"/>
      <c r="E139" s="117"/>
      <c r="F139" s="117"/>
      <c r="G139" s="117"/>
      <c r="H139" s="117"/>
      <c r="I139" s="118"/>
      <c r="J139" s="13">
        <v>4</v>
      </c>
      <c r="K139" s="13">
        <v>2</v>
      </c>
      <c r="L139" s="13">
        <v>1</v>
      </c>
      <c r="M139" s="13">
        <v>0</v>
      </c>
      <c r="N139" s="22">
        <f t="shared" si="23"/>
        <v>3</v>
      </c>
      <c r="O139" s="22">
        <f t="shared" si="24"/>
        <v>4</v>
      </c>
      <c r="P139" s="22">
        <f t="shared" si="25"/>
        <v>7</v>
      </c>
      <c r="Q139" s="33"/>
      <c r="R139" s="33" t="s">
        <v>33</v>
      </c>
      <c r="S139" s="34"/>
      <c r="T139" s="13" t="s">
        <v>44</v>
      </c>
    </row>
    <row r="140" spans="1:20" ht="12.75" customHeight="1">
      <c r="A140" s="45" t="s">
        <v>184</v>
      </c>
      <c r="B140" s="116" t="s">
        <v>180</v>
      </c>
      <c r="C140" s="117"/>
      <c r="D140" s="117"/>
      <c r="E140" s="117"/>
      <c r="F140" s="117"/>
      <c r="G140" s="117"/>
      <c r="H140" s="117"/>
      <c r="I140" s="118"/>
      <c r="J140" s="13">
        <v>4</v>
      </c>
      <c r="K140" s="13">
        <v>2</v>
      </c>
      <c r="L140" s="13">
        <v>1</v>
      </c>
      <c r="M140" s="13">
        <v>0</v>
      </c>
      <c r="N140" s="22">
        <f t="shared" si="23"/>
        <v>3</v>
      </c>
      <c r="O140" s="22">
        <f t="shared" si="24"/>
        <v>4</v>
      </c>
      <c r="P140" s="22">
        <f t="shared" si="25"/>
        <v>7</v>
      </c>
      <c r="Q140" s="33"/>
      <c r="R140" s="33" t="s">
        <v>33</v>
      </c>
      <c r="S140" s="34"/>
      <c r="T140" s="13" t="s">
        <v>44</v>
      </c>
    </row>
    <row r="141" spans="1:20">
      <c r="A141" s="45" t="s">
        <v>185</v>
      </c>
      <c r="B141" s="116" t="s">
        <v>181</v>
      </c>
      <c r="C141" s="117"/>
      <c r="D141" s="117"/>
      <c r="E141" s="117"/>
      <c r="F141" s="117"/>
      <c r="G141" s="117"/>
      <c r="H141" s="117"/>
      <c r="I141" s="118"/>
      <c r="J141" s="13">
        <v>4</v>
      </c>
      <c r="K141" s="13">
        <v>2</v>
      </c>
      <c r="L141" s="13">
        <v>1</v>
      </c>
      <c r="M141" s="13">
        <v>0</v>
      </c>
      <c r="N141" s="22">
        <f t="shared" si="23"/>
        <v>3</v>
      </c>
      <c r="O141" s="22">
        <f t="shared" si="24"/>
        <v>4</v>
      </c>
      <c r="P141" s="22">
        <f t="shared" si="25"/>
        <v>7</v>
      </c>
      <c r="Q141" s="33"/>
      <c r="R141" s="33" t="s">
        <v>33</v>
      </c>
      <c r="S141" s="34"/>
      <c r="T141" s="13" t="s">
        <v>44</v>
      </c>
    </row>
    <row r="142" spans="1:20">
      <c r="A142" s="96" t="s">
        <v>239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/>
    </row>
    <row r="143" spans="1:20">
      <c r="A143" s="45" t="s">
        <v>193</v>
      </c>
      <c r="B143" s="126" t="s">
        <v>186</v>
      </c>
      <c r="C143" s="126"/>
      <c r="D143" s="126"/>
      <c r="E143" s="126"/>
      <c r="F143" s="126"/>
      <c r="G143" s="126"/>
      <c r="H143" s="126"/>
      <c r="I143" s="126"/>
      <c r="J143" s="13">
        <v>4</v>
      </c>
      <c r="K143" s="13">
        <v>2</v>
      </c>
      <c r="L143" s="13">
        <v>1</v>
      </c>
      <c r="M143" s="13">
        <v>0</v>
      </c>
      <c r="N143" s="22">
        <f>K143+L143+M143</f>
        <v>3</v>
      </c>
      <c r="O143" s="22">
        <f>P143-N143</f>
        <v>4</v>
      </c>
      <c r="P143" s="22">
        <f>ROUND(PRODUCT(J143,25)/14,0)</f>
        <v>7</v>
      </c>
      <c r="Q143" s="33"/>
      <c r="R143" s="33" t="s">
        <v>33</v>
      </c>
      <c r="S143" s="34"/>
      <c r="T143" s="13" t="s">
        <v>44</v>
      </c>
    </row>
    <row r="144" spans="1:20" ht="12.75" customHeight="1">
      <c r="A144" s="45" t="s">
        <v>194</v>
      </c>
      <c r="B144" s="126" t="s">
        <v>187</v>
      </c>
      <c r="C144" s="126"/>
      <c r="D144" s="126"/>
      <c r="E144" s="126"/>
      <c r="F144" s="126"/>
      <c r="G144" s="126"/>
      <c r="H144" s="126"/>
      <c r="I144" s="126"/>
      <c r="J144" s="13">
        <v>4</v>
      </c>
      <c r="K144" s="13">
        <v>2</v>
      </c>
      <c r="L144" s="13">
        <v>1</v>
      </c>
      <c r="M144" s="13">
        <v>0</v>
      </c>
      <c r="N144" s="22">
        <f t="shared" ref="N144:N148" si="26">K144+L144+M144</f>
        <v>3</v>
      </c>
      <c r="O144" s="22">
        <f t="shared" ref="O144:O148" si="27">P144-N144</f>
        <v>4</v>
      </c>
      <c r="P144" s="22">
        <f t="shared" ref="P144:P148" si="28">ROUND(PRODUCT(J144,25)/14,0)</f>
        <v>7</v>
      </c>
      <c r="Q144" s="33"/>
      <c r="R144" s="33" t="s">
        <v>33</v>
      </c>
      <c r="S144" s="34"/>
      <c r="T144" s="13" t="s">
        <v>44</v>
      </c>
    </row>
    <row r="145" spans="1:20" ht="12.75" customHeight="1">
      <c r="A145" s="61" t="s">
        <v>196</v>
      </c>
      <c r="B145" s="126" t="s">
        <v>189</v>
      </c>
      <c r="C145" s="126"/>
      <c r="D145" s="126"/>
      <c r="E145" s="126"/>
      <c r="F145" s="126"/>
      <c r="G145" s="126"/>
      <c r="H145" s="126"/>
      <c r="I145" s="126"/>
      <c r="J145" s="13">
        <v>4</v>
      </c>
      <c r="K145" s="13">
        <v>2</v>
      </c>
      <c r="L145" s="13">
        <v>1</v>
      </c>
      <c r="M145" s="13">
        <v>0</v>
      </c>
      <c r="N145" s="22">
        <f t="shared" ref="N145" si="29">K145+L145+M145</f>
        <v>3</v>
      </c>
      <c r="O145" s="22">
        <f t="shared" ref="O145" si="30">P145-N145</f>
        <v>4</v>
      </c>
      <c r="P145" s="22">
        <f t="shared" ref="P145" si="31">ROUND(PRODUCT(J145,25)/14,0)</f>
        <v>7</v>
      </c>
      <c r="Q145" s="33"/>
      <c r="R145" s="33"/>
      <c r="S145" s="34"/>
      <c r="T145" s="13"/>
    </row>
    <row r="146" spans="1:20" ht="12.75" customHeight="1">
      <c r="A146" s="45" t="s">
        <v>195</v>
      </c>
      <c r="B146" s="126" t="s">
        <v>188</v>
      </c>
      <c r="C146" s="126"/>
      <c r="D146" s="126"/>
      <c r="E146" s="126"/>
      <c r="F146" s="126"/>
      <c r="G146" s="126"/>
      <c r="H146" s="126"/>
      <c r="I146" s="126"/>
      <c r="J146" s="13">
        <v>4</v>
      </c>
      <c r="K146" s="13">
        <v>2</v>
      </c>
      <c r="L146" s="13">
        <v>1</v>
      </c>
      <c r="M146" s="13">
        <v>0</v>
      </c>
      <c r="N146" s="22">
        <f t="shared" si="26"/>
        <v>3</v>
      </c>
      <c r="O146" s="22">
        <f t="shared" si="27"/>
        <v>4</v>
      </c>
      <c r="P146" s="22">
        <f t="shared" si="28"/>
        <v>7</v>
      </c>
      <c r="Q146" s="33"/>
      <c r="R146" s="33" t="s">
        <v>33</v>
      </c>
      <c r="S146" s="34"/>
      <c r="T146" s="13" t="s">
        <v>44</v>
      </c>
    </row>
    <row r="147" spans="1:20" ht="12.75" customHeight="1">
      <c r="A147" s="61" t="s">
        <v>198</v>
      </c>
      <c r="B147" s="116" t="s">
        <v>191</v>
      </c>
      <c r="C147" s="117"/>
      <c r="D147" s="117"/>
      <c r="E147" s="117"/>
      <c r="F147" s="117"/>
      <c r="G147" s="117"/>
      <c r="H147" s="117"/>
      <c r="I147" s="118"/>
      <c r="J147" s="13">
        <v>4</v>
      </c>
      <c r="K147" s="13">
        <v>2</v>
      </c>
      <c r="L147" s="13">
        <v>1</v>
      </c>
      <c r="M147" s="13">
        <v>0</v>
      </c>
      <c r="N147" s="22">
        <f t="shared" ref="N147" si="32">K147+L147+M147</f>
        <v>3</v>
      </c>
      <c r="O147" s="22">
        <f t="shared" ref="O147" si="33">P147-N147</f>
        <v>4</v>
      </c>
      <c r="P147" s="22">
        <f t="shared" ref="P147" si="34">ROUND(PRODUCT(J147,25)/14,0)</f>
        <v>7</v>
      </c>
      <c r="Q147" s="33"/>
      <c r="R147" s="33"/>
      <c r="S147" s="34"/>
      <c r="T147" s="13"/>
    </row>
    <row r="148" spans="1:20" ht="12.75" customHeight="1">
      <c r="A148" s="61" t="s">
        <v>199</v>
      </c>
      <c r="B148" s="116" t="s">
        <v>192</v>
      </c>
      <c r="C148" s="117"/>
      <c r="D148" s="117"/>
      <c r="E148" s="117"/>
      <c r="F148" s="117"/>
      <c r="G148" s="117"/>
      <c r="H148" s="117"/>
      <c r="I148" s="118"/>
      <c r="J148" s="13">
        <v>4</v>
      </c>
      <c r="K148" s="13">
        <v>2</v>
      </c>
      <c r="L148" s="13">
        <v>1</v>
      </c>
      <c r="M148" s="13">
        <v>0</v>
      </c>
      <c r="N148" s="22">
        <f t="shared" si="26"/>
        <v>3</v>
      </c>
      <c r="O148" s="22">
        <f t="shared" si="27"/>
        <v>4</v>
      </c>
      <c r="P148" s="22">
        <f t="shared" si="28"/>
        <v>7</v>
      </c>
      <c r="Q148" s="33"/>
      <c r="R148" s="33" t="s">
        <v>33</v>
      </c>
      <c r="S148" s="34"/>
      <c r="T148" s="13" t="s">
        <v>44</v>
      </c>
    </row>
    <row r="149" spans="1:20">
      <c r="A149" s="96" t="s">
        <v>256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5"/>
    </row>
    <row r="150" spans="1:20" ht="25.5">
      <c r="A150" s="48" t="s">
        <v>138</v>
      </c>
      <c r="B150" s="167" t="s">
        <v>212</v>
      </c>
      <c r="C150" s="168"/>
      <c r="D150" s="168"/>
      <c r="E150" s="168"/>
      <c r="F150" s="168"/>
      <c r="G150" s="168"/>
      <c r="H150" s="168"/>
      <c r="I150" s="169"/>
      <c r="J150" s="13">
        <v>4</v>
      </c>
      <c r="K150" s="13">
        <v>1</v>
      </c>
      <c r="L150" s="13">
        <v>1</v>
      </c>
      <c r="M150" s="13">
        <v>0</v>
      </c>
      <c r="N150" s="22">
        <f>K150+L150+M150</f>
        <v>2</v>
      </c>
      <c r="O150" s="22">
        <f>P150-N150</f>
        <v>5</v>
      </c>
      <c r="P150" s="22">
        <f>ROUND(PRODUCT(J150,25)/14,0)</f>
        <v>7</v>
      </c>
      <c r="Q150" s="33"/>
      <c r="R150" s="33" t="s">
        <v>33</v>
      </c>
      <c r="S150" s="34"/>
      <c r="T150" s="13" t="s">
        <v>44</v>
      </c>
    </row>
    <row r="151" spans="1:20">
      <c r="A151" s="61" t="s">
        <v>197</v>
      </c>
      <c r="B151" s="126" t="s">
        <v>190</v>
      </c>
      <c r="C151" s="126"/>
      <c r="D151" s="126"/>
      <c r="E151" s="126"/>
      <c r="F151" s="126"/>
      <c r="G151" s="126"/>
      <c r="H151" s="126"/>
      <c r="I151" s="126"/>
      <c r="J151" s="13">
        <v>4</v>
      </c>
      <c r="K151" s="13">
        <v>1</v>
      </c>
      <c r="L151" s="13">
        <v>1</v>
      </c>
      <c r="M151" s="13">
        <v>0</v>
      </c>
      <c r="N151" s="22">
        <f>K151+L151+M151</f>
        <v>2</v>
      </c>
      <c r="O151" s="22">
        <f t="shared" ref="O151:O152" si="35">P151-N151</f>
        <v>5</v>
      </c>
      <c r="P151" s="22">
        <f t="shared" ref="P151:P152" si="36">ROUND(PRODUCT(J151,25)/14,0)</f>
        <v>7</v>
      </c>
      <c r="Q151" s="33"/>
      <c r="R151" s="33" t="s">
        <v>33</v>
      </c>
      <c r="S151" s="34"/>
      <c r="T151" s="13" t="s">
        <v>44</v>
      </c>
    </row>
    <row r="152" spans="1:20">
      <c r="A152" s="61" t="s">
        <v>183</v>
      </c>
      <c r="B152" s="116" t="s">
        <v>179</v>
      </c>
      <c r="C152" s="117"/>
      <c r="D152" s="117"/>
      <c r="E152" s="117"/>
      <c r="F152" s="117"/>
      <c r="G152" s="117"/>
      <c r="H152" s="117"/>
      <c r="I152" s="118"/>
      <c r="J152" s="13">
        <v>4</v>
      </c>
      <c r="K152" s="13">
        <v>1</v>
      </c>
      <c r="L152" s="13">
        <v>1</v>
      </c>
      <c r="M152" s="13">
        <v>0</v>
      </c>
      <c r="N152" s="22">
        <f>K152+L152+M152</f>
        <v>2</v>
      </c>
      <c r="O152" s="22">
        <f t="shared" si="35"/>
        <v>5</v>
      </c>
      <c r="P152" s="22">
        <f t="shared" si="36"/>
        <v>7</v>
      </c>
      <c r="Q152" s="33"/>
      <c r="R152" s="33" t="s">
        <v>33</v>
      </c>
      <c r="S152" s="34"/>
      <c r="T152" s="13" t="s">
        <v>44</v>
      </c>
    </row>
    <row r="153" spans="1:20">
      <c r="A153" s="96" t="s">
        <v>257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5"/>
    </row>
    <row r="154" spans="1:20">
      <c r="A154" s="59" t="s">
        <v>206</v>
      </c>
      <c r="B154" s="116" t="s">
        <v>202</v>
      </c>
      <c r="C154" s="117"/>
      <c r="D154" s="117"/>
      <c r="E154" s="117"/>
      <c r="F154" s="117"/>
      <c r="G154" s="117"/>
      <c r="H154" s="117"/>
      <c r="I154" s="118"/>
      <c r="J154" s="13">
        <v>4</v>
      </c>
      <c r="K154" s="13">
        <v>2</v>
      </c>
      <c r="L154" s="13">
        <v>1</v>
      </c>
      <c r="M154" s="13">
        <v>0</v>
      </c>
      <c r="N154" s="22">
        <f>K154+L154+M154</f>
        <v>3</v>
      </c>
      <c r="O154" s="22">
        <f>P154-N154</f>
        <v>5</v>
      </c>
      <c r="P154" s="22">
        <f>ROUND(PRODUCT(J154,25)/12,0)</f>
        <v>8</v>
      </c>
      <c r="Q154" s="33"/>
      <c r="R154" s="33" t="s">
        <v>33</v>
      </c>
      <c r="S154" s="34"/>
      <c r="T154" s="13" t="s">
        <v>44</v>
      </c>
    </row>
    <row r="155" spans="1:20">
      <c r="A155" s="46" t="s">
        <v>207</v>
      </c>
      <c r="B155" s="116" t="s">
        <v>203</v>
      </c>
      <c r="C155" s="117"/>
      <c r="D155" s="117"/>
      <c r="E155" s="117"/>
      <c r="F155" s="117"/>
      <c r="G155" s="117"/>
      <c r="H155" s="117"/>
      <c r="I155" s="118"/>
      <c r="J155" s="13">
        <v>4</v>
      </c>
      <c r="K155" s="13">
        <v>2</v>
      </c>
      <c r="L155" s="13">
        <v>1</v>
      </c>
      <c r="M155" s="13">
        <v>0</v>
      </c>
      <c r="N155" s="22">
        <f>K155+L155+M155</f>
        <v>3</v>
      </c>
      <c r="O155" s="22">
        <f>P155-N155</f>
        <v>5</v>
      </c>
      <c r="P155" s="22">
        <f t="shared" ref="P155:P156" si="37">ROUND(PRODUCT(J155,25)/12,0)</f>
        <v>8</v>
      </c>
      <c r="Q155" s="33"/>
      <c r="R155" s="33" t="s">
        <v>33</v>
      </c>
      <c r="S155" s="34"/>
      <c r="T155" s="13" t="s">
        <v>44</v>
      </c>
    </row>
    <row r="156" spans="1:20">
      <c r="A156" s="46" t="s">
        <v>208</v>
      </c>
      <c r="B156" s="116" t="s">
        <v>223</v>
      </c>
      <c r="C156" s="117"/>
      <c r="D156" s="117"/>
      <c r="E156" s="117"/>
      <c r="F156" s="117"/>
      <c r="G156" s="117"/>
      <c r="H156" s="117"/>
      <c r="I156" s="118"/>
      <c r="J156" s="13">
        <v>4</v>
      </c>
      <c r="K156" s="13">
        <v>2</v>
      </c>
      <c r="L156" s="13">
        <v>1</v>
      </c>
      <c r="M156" s="13">
        <v>0</v>
      </c>
      <c r="N156" s="22">
        <f>K156+L156+M156</f>
        <v>3</v>
      </c>
      <c r="O156" s="22">
        <f>P156-N156</f>
        <v>5</v>
      </c>
      <c r="P156" s="22">
        <f t="shared" si="37"/>
        <v>8</v>
      </c>
      <c r="Q156" s="33"/>
      <c r="R156" s="33" t="s">
        <v>33</v>
      </c>
      <c r="S156" s="34"/>
      <c r="T156" s="13" t="s">
        <v>44</v>
      </c>
    </row>
    <row r="157" spans="1:20">
      <c r="A157" s="96" t="s">
        <v>258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5"/>
    </row>
    <row r="158" spans="1:20" ht="25.5">
      <c r="A158" s="48" t="s">
        <v>250</v>
      </c>
      <c r="B158" s="167" t="s">
        <v>213</v>
      </c>
      <c r="C158" s="168"/>
      <c r="D158" s="168"/>
      <c r="E158" s="168"/>
      <c r="F158" s="168"/>
      <c r="G158" s="168"/>
      <c r="H158" s="168"/>
      <c r="I158" s="169"/>
      <c r="J158" s="13">
        <v>3</v>
      </c>
      <c r="K158" s="13">
        <v>1</v>
      </c>
      <c r="L158" s="13">
        <v>1</v>
      </c>
      <c r="M158" s="13">
        <v>0</v>
      </c>
      <c r="N158" s="22">
        <f>K158+L158+M158</f>
        <v>2</v>
      </c>
      <c r="O158" s="22">
        <f>P158-N158</f>
        <v>4</v>
      </c>
      <c r="P158" s="22">
        <f>ROUND(PRODUCT(J158,25)/12,0)</f>
        <v>6</v>
      </c>
      <c r="Q158" s="33"/>
      <c r="R158" s="33" t="s">
        <v>33</v>
      </c>
      <c r="S158" s="34"/>
      <c r="T158" s="60" t="s">
        <v>44</v>
      </c>
    </row>
    <row r="159" spans="1:20">
      <c r="A159" s="48" t="s">
        <v>204</v>
      </c>
      <c r="B159" s="55" t="s">
        <v>200</v>
      </c>
      <c r="C159" s="55"/>
      <c r="D159" s="55"/>
      <c r="E159" s="55"/>
      <c r="F159" s="55"/>
      <c r="G159" s="55"/>
      <c r="H159" s="55"/>
      <c r="I159" s="56"/>
      <c r="J159" s="13">
        <v>3</v>
      </c>
      <c r="K159" s="13">
        <v>1</v>
      </c>
      <c r="L159" s="13">
        <v>1</v>
      </c>
      <c r="M159" s="13">
        <v>0</v>
      </c>
      <c r="N159" s="22">
        <f t="shared" ref="N159:N160" si="38">K159+L159+M159</f>
        <v>2</v>
      </c>
      <c r="O159" s="22">
        <v>4</v>
      </c>
      <c r="P159" s="22">
        <f t="shared" ref="P159:P160" si="39">ROUND(PRODUCT(J159,25)/12,0)</f>
        <v>6</v>
      </c>
      <c r="Q159" s="33"/>
      <c r="R159" s="33" t="s">
        <v>33</v>
      </c>
      <c r="S159" s="34"/>
      <c r="T159" s="60" t="s">
        <v>44</v>
      </c>
    </row>
    <row r="160" spans="1:20">
      <c r="A160" s="48" t="s">
        <v>205</v>
      </c>
      <c r="B160" s="55" t="s">
        <v>201</v>
      </c>
      <c r="C160" s="55"/>
      <c r="D160" s="55"/>
      <c r="E160" s="55"/>
      <c r="F160" s="55"/>
      <c r="G160" s="55"/>
      <c r="H160" s="55"/>
      <c r="I160" s="56"/>
      <c r="J160" s="13">
        <v>3</v>
      </c>
      <c r="K160" s="13">
        <v>1</v>
      </c>
      <c r="L160" s="13">
        <v>1</v>
      </c>
      <c r="M160" s="13">
        <v>0</v>
      </c>
      <c r="N160" s="22">
        <f t="shared" si="38"/>
        <v>2</v>
      </c>
      <c r="O160" s="22">
        <v>4</v>
      </c>
      <c r="P160" s="22">
        <f t="shared" si="39"/>
        <v>6</v>
      </c>
      <c r="Q160" s="33"/>
      <c r="R160" s="33" t="s">
        <v>33</v>
      </c>
      <c r="S160" s="34"/>
      <c r="T160" s="60" t="s">
        <v>44</v>
      </c>
    </row>
    <row r="161" spans="1:20" ht="24.75" customHeight="1">
      <c r="A161" s="139" t="s">
        <v>55</v>
      </c>
      <c r="B161" s="140"/>
      <c r="C161" s="140"/>
      <c r="D161" s="140"/>
      <c r="E161" s="140"/>
      <c r="F161" s="140"/>
      <c r="G161" s="140"/>
      <c r="H161" s="140"/>
      <c r="I161" s="141"/>
      <c r="J161" s="25">
        <f>SUM(J123,J131,J138,J143,J150,J154,J158)</f>
        <v>25</v>
      </c>
      <c r="K161" s="57">
        <f>SUM(K123,K131,K138,K143,K150,K154,K158)</f>
        <v>12</v>
      </c>
      <c r="L161" s="57">
        <f>SUM(L123,L131,L138,L143,L150,L154,L158)</f>
        <v>7</v>
      </c>
      <c r="M161" s="57">
        <f>SUM(M123,M131,M138,M143,M150,M154,M158)</f>
        <v>0</v>
      </c>
      <c r="N161" s="57">
        <f>SUM(N123,N131,N138,N143,N150,N154,N158)</f>
        <v>19</v>
      </c>
      <c r="O161" s="57">
        <f>SUM(O123,O131,O138,O143,O150,O154,O158)</f>
        <v>26</v>
      </c>
      <c r="P161" s="57">
        <f>SUM(P123,P131,P138,P143,P150,P154,P158)</f>
        <v>45</v>
      </c>
      <c r="Q161" s="27">
        <f>COUNTIF(Q123,"E")+COUNTIF(Q131,"E")+COUNTIF(Q138,"E")+COUNTIF(Q143,"E")+COUNTIF(Q150,"E")+COUNTIF(Q154,"E")+COUNTIF(Q158,"e")</f>
        <v>0</v>
      </c>
      <c r="R161" s="27">
        <f>COUNTIF(R123,"C")+COUNTIF(R131,"C")+COUNTIF(R138,"C")+COUNTIF(R143,"C")+COUNTIF(R150, "C")+COUNTIF(R154,"C")+COUNTIF(R158,"C")</f>
        <v>7</v>
      </c>
      <c r="S161" s="27">
        <f>COUNTIF(S123,"VP")+COUNTIF(S131,"VP")+COUNTIF(S138,"VP")+COUNTIF(S143,"VP")+COUNTIF(S154,"VP")</f>
        <v>0</v>
      </c>
      <c r="T161" s="51">
        <f>R161/50</f>
        <v>0.14000000000000001</v>
      </c>
    </row>
    <row r="162" spans="1:20" ht="13.5" customHeight="1">
      <c r="A162" s="142" t="s">
        <v>56</v>
      </c>
      <c r="B162" s="143"/>
      <c r="C162" s="143"/>
      <c r="D162" s="143"/>
      <c r="E162" s="143"/>
      <c r="F162" s="143"/>
      <c r="G162" s="143"/>
      <c r="H162" s="143"/>
      <c r="I162" s="143"/>
      <c r="J162" s="144"/>
      <c r="K162" s="27">
        <f>SUM(K123,K131,K138,K143,K150)*14+SUM(K154,K158)*12</f>
        <v>162</v>
      </c>
      <c r="L162" s="27">
        <f>SUM(L123,L131,L138,L143,L150)*14+SUM(L154,L158)*12</f>
        <v>94</v>
      </c>
      <c r="M162" s="27">
        <f>SUM(M123,M131,M138,M143,M150)*14+SUM(M154,M158)*12</f>
        <v>0</v>
      </c>
      <c r="N162" s="27">
        <f>SUM(N123,N131,N138,N143,N150)*14+SUM(N154,N158)*12</f>
        <v>256</v>
      </c>
      <c r="O162" s="27">
        <f>SUM(O123,O131,O138,O143,O150)*14+SUM(O154,O158)*12</f>
        <v>346</v>
      </c>
      <c r="P162" s="27">
        <f>SUM(P123,P131,P138,P143,P150)*14+SUM(P154,P158)*12</f>
        <v>602</v>
      </c>
      <c r="Q162" s="84"/>
      <c r="R162" s="85"/>
      <c r="S162" s="85"/>
      <c r="T162" s="86"/>
    </row>
    <row r="163" spans="1:20">
      <c r="A163" s="145"/>
      <c r="B163" s="146"/>
      <c r="C163" s="146"/>
      <c r="D163" s="146"/>
      <c r="E163" s="146"/>
      <c r="F163" s="146"/>
      <c r="G163" s="146"/>
      <c r="H163" s="146"/>
      <c r="I163" s="146"/>
      <c r="J163" s="147"/>
      <c r="K163" s="90">
        <f>SUM(K162:M162)</f>
        <v>256</v>
      </c>
      <c r="L163" s="91"/>
      <c r="M163" s="92"/>
      <c r="N163" s="93">
        <f>SUM(N162:O162)</f>
        <v>602</v>
      </c>
      <c r="O163" s="94"/>
      <c r="P163" s="95"/>
      <c r="Q163" s="87"/>
      <c r="R163" s="88"/>
      <c r="S163" s="88"/>
      <c r="T163" s="89"/>
    </row>
    <row r="164" spans="1:20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6"/>
      <c r="L164" s="16"/>
      <c r="M164" s="16"/>
      <c r="N164" s="17"/>
      <c r="O164" s="17"/>
      <c r="P164" s="17"/>
      <c r="Q164" s="18"/>
      <c r="R164" s="18"/>
      <c r="S164" s="18"/>
      <c r="T164" s="18"/>
    </row>
    <row r="165" spans="1:20" ht="19.5" customHeight="1">
      <c r="A165" s="127" t="s">
        <v>57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28.5" customHeight="1">
      <c r="A166" s="112" t="s">
        <v>32</v>
      </c>
      <c r="B166" s="175" t="s">
        <v>31</v>
      </c>
      <c r="C166" s="176"/>
      <c r="D166" s="176"/>
      <c r="E166" s="176"/>
      <c r="F166" s="176"/>
      <c r="G166" s="176"/>
      <c r="H166" s="176"/>
      <c r="I166" s="177"/>
      <c r="J166" s="99" t="s">
        <v>46</v>
      </c>
      <c r="K166" s="158" t="s">
        <v>29</v>
      </c>
      <c r="L166" s="158"/>
      <c r="M166" s="158"/>
      <c r="N166" s="158" t="s">
        <v>47</v>
      </c>
      <c r="O166" s="213"/>
      <c r="P166" s="213"/>
      <c r="Q166" s="158" t="s">
        <v>28</v>
      </c>
      <c r="R166" s="158"/>
      <c r="S166" s="158"/>
      <c r="T166" s="158" t="s">
        <v>27</v>
      </c>
    </row>
    <row r="167" spans="1:20" ht="16.5" customHeight="1">
      <c r="A167" s="113"/>
      <c r="B167" s="178"/>
      <c r="C167" s="179"/>
      <c r="D167" s="179"/>
      <c r="E167" s="179"/>
      <c r="F167" s="179"/>
      <c r="G167" s="179"/>
      <c r="H167" s="179"/>
      <c r="I167" s="180"/>
      <c r="J167" s="100"/>
      <c r="K167" s="4" t="s">
        <v>33</v>
      </c>
      <c r="L167" s="4" t="s">
        <v>34</v>
      </c>
      <c r="M167" s="4" t="s">
        <v>35</v>
      </c>
      <c r="N167" s="14" t="s">
        <v>39</v>
      </c>
      <c r="O167" s="14" t="s">
        <v>11</v>
      </c>
      <c r="P167" s="14" t="s">
        <v>36</v>
      </c>
      <c r="Q167" s="14" t="s">
        <v>37</v>
      </c>
      <c r="R167" s="14" t="s">
        <v>33</v>
      </c>
      <c r="S167" s="14" t="s">
        <v>38</v>
      </c>
      <c r="T167" s="158"/>
    </row>
    <row r="168" spans="1:20">
      <c r="A168" s="96" t="s">
        <v>58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5"/>
    </row>
    <row r="169" spans="1:20">
      <c r="A169" s="47" t="s">
        <v>163</v>
      </c>
      <c r="B169" s="116" t="s">
        <v>209</v>
      </c>
      <c r="C169" s="117"/>
      <c r="D169" s="117"/>
      <c r="E169" s="117"/>
      <c r="F169" s="117"/>
      <c r="G169" s="117"/>
      <c r="H169" s="117"/>
      <c r="I169" s="118"/>
      <c r="J169" s="33">
        <v>4</v>
      </c>
      <c r="K169" s="33">
        <v>2</v>
      </c>
      <c r="L169" s="33">
        <v>1</v>
      </c>
      <c r="M169" s="33">
        <v>1</v>
      </c>
      <c r="N169" s="22">
        <f>K169+L169+M169</f>
        <v>4</v>
      </c>
      <c r="O169" s="22">
        <f>P169-N169</f>
        <v>3</v>
      </c>
      <c r="P169" s="22">
        <f>ROUND(PRODUCT(J169,25)/14,0)</f>
        <v>7</v>
      </c>
      <c r="Q169" s="33"/>
      <c r="R169" s="33" t="s">
        <v>33</v>
      </c>
      <c r="S169" s="34"/>
      <c r="T169" s="13" t="s">
        <v>45</v>
      </c>
    </row>
    <row r="170" spans="1:20" ht="38.25">
      <c r="A170" s="47" t="s">
        <v>269</v>
      </c>
      <c r="B170" s="135" t="s">
        <v>240</v>
      </c>
      <c r="C170" s="136"/>
      <c r="D170" s="136"/>
      <c r="E170" s="136"/>
      <c r="F170" s="136"/>
      <c r="G170" s="136"/>
      <c r="H170" s="136"/>
      <c r="I170" s="137"/>
      <c r="J170" s="33">
        <v>3</v>
      </c>
      <c r="K170" s="33">
        <v>0</v>
      </c>
      <c r="L170" s="33">
        <v>2</v>
      </c>
      <c r="M170" s="33">
        <v>0</v>
      </c>
      <c r="N170" s="22">
        <f t="shared" ref="N170" si="40">K170+L170+M170</f>
        <v>2</v>
      </c>
      <c r="O170" s="22">
        <f t="shared" ref="O170" si="41">P170-N170</f>
        <v>3</v>
      </c>
      <c r="P170" s="22">
        <f>ROUND(PRODUCT(J170,25)/14,0)</f>
        <v>5</v>
      </c>
      <c r="Q170" s="33"/>
      <c r="R170" s="33" t="s">
        <v>33</v>
      </c>
      <c r="S170" s="34"/>
      <c r="T170" s="13" t="s">
        <v>45</v>
      </c>
    </row>
    <row r="171" spans="1:20">
      <c r="A171" s="96" t="s">
        <v>59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8"/>
    </row>
    <row r="172" spans="1:20" ht="38.25">
      <c r="A172" s="47" t="s">
        <v>267</v>
      </c>
      <c r="B172" s="135" t="s">
        <v>243</v>
      </c>
      <c r="C172" s="136"/>
      <c r="D172" s="136"/>
      <c r="E172" s="136"/>
      <c r="F172" s="136"/>
      <c r="G172" s="136"/>
      <c r="H172" s="136"/>
      <c r="I172" s="137"/>
      <c r="J172" s="33">
        <v>3</v>
      </c>
      <c r="K172" s="33">
        <v>0</v>
      </c>
      <c r="L172" s="33">
        <v>2</v>
      </c>
      <c r="M172" s="33">
        <v>0</v>
      </c>
      <c r="N172" s="22">
        <f>K172+L172+M172</f>
        <v>2</v>
      </c>
      <c r="O172" s="22">
        <f>P172-N172</f>
        <v>3</v>
      </c>
      <c r="P172" s="22">
        <f>ROUND(PRODUCT(J172,25)/14,0)</f>
        <v>5</v>
      </c>
      <c r="Q172" s="33"/>
      <c r="R172" s="33" t="s">
        <v>33</v>
      </c>
      <c r="S172" s="34"/>
      <c r="T172" s="13" t="s">
        <v>45</v>
      </c>
    </row>
    <row r="173" spans="1:20">
      <c r="A173" s="96" t="s">
        <v>60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8"/>
    </row>
    <row r="174" spans="1:20" ht="38.25">
      <c r="A174" s="47" t="s">
        <v>268</v>
      </c>
      <c r="B174" s="135" t="s">
        <v>245</v>
      </c>
      <c r="C174" s="136"/>
      <c r="D174" s="136"/>
      <c r="E174" s="136"/>
      <c r="F174" s="136"/>
      <c r="G174" s="136"/>
      <c r="H174" s="136"/>
      <c r="I174" s="137"/>
      <c r="J174" s="33">
        <v>3</v>
      </c>
      <c r="K174" s="33">
        <v>0</v>
      </c>
      <c r="L174" s="33">
        <v>2</v>
      </c>
      <c r="M174" s="33">
        <v>0</v>
      </c>
      <c r="N174" s="22">
        <f>K174+L174+M174</f>
        <v>2</v>
      </c>
      <c r="O174" s="22">
        <f>P174-N174</f>
        <v>3</v>
      </c>
      <c r="P174" s="22">
        <f>ROUND(PRODUCT(J174,25)/14,0)</f>
        <v>5</v>
      </c>
      <c r="Q174" s="33"/>
      <c r="R174" s="33" t="s">
        <v>33</v>
      </c>
      <c r="S174" s="34"/>
      <c r="T174" s="13" t="s">
        <v>45</v>
      </c>
    </row>
    <row r="175" spans="1:20" ht="13.5" customHeight="1">
      <c r="A175" s="96" t="s">
        <v>61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5"/>
    </row>
    <row r="176" spans="1:20" ht="38.25">
      <c r="A176" s="47" t="s">
        <v>270</v>
      </c>
      <c r="B176" s="135" t="s">
        <v>247</v>
      </c>
      <c r="C176" s="136"/>
      <c r="D176" s="136"/>
      <c r="E176" s="136"/>
      <c r="F176" s="136"/>
      <c r="G176" s="136"/>
      <c r="H176" s="136"/>
      <c r="I176" s="137"/>
      <c r="J176" s="33">
        <v>3</v>
      </c>
      <c r="K176" s="33">
        <v>0</v>
      </c>
      <c r="L176" s="33">
        <v>2</v>
      </c>
      <c r="M176" s="33">
        <v>0</v>
      </c>
      <c r="N176" s="22">
        <f>K176+L176+M176</f>
        <v>2</v>
      </c>
      <c r="O176" s="22">
        <f>P176-N176</f>
        <v>4</v>
      </c>
      <c r="P176" s="22">
        <f>ROUND(PRODUCT(J176,25)/12,0)</f>
        <v>6</v>
      </c>
      <c r="Q176" s="33"/>
      <c r="R176" s="33" t="s">
        <v>33</v>
      </c>
      <c r="S176" s="34"/>
      <c r="T176" s="13" t="s">
        <v>45</v>
      </c>
    </row>
    <row r="177" spans="1:20" ht="15.75" customHeight="1">
      <c r="A177" s="139" t="s">
        <v>55</v>
      </c>
      <c r="B177" s="140"/>
      <c r="C177" s="140"/>
      <c r="D177" s="140"/>
      <c r="E177" s="140"/>
      <c r="F177" s="140"/>
      <c r="G177" s="140"/>
      <c r="H177" s="140"/>
      <c r="I177" s="141"/>
      <c r="J177" s="27">
        <f t="shared" ref="J177:P177" si="42">SUM(J169,J170,J172,J174,J176)</f>
        <v>16</v>
      </c>
      <c r="K177" s="27">
        <f t="shared" si="42"/>
        <v>2</v>
      </c>
      <c r="L177" s="27">
        <f t="shared" si="42"/>
        <v>9</v>
      </c>
      <c r="M177" s="27">
        <f t="shared" si="42"/>
        <v>1</v>
      </c>
      <c r="N177" s="27">
        <f t="shared" si="42"/>
        <v>12</v>
      </c>
      <c r="O177" s="27">
        <f t="shared" si="42"/>
        <v>16</v>
      </c>
      <c r="P177" s="27">
        <f t="shared" si="42"/>
        <v>28</v>
      </c>
      <c r="Q177" s="27">
        <f>COUNTIF(Q169,"E")+COUNTIF(Q172,"E")+COUNTIF(Q174,"E")+COUNTIF(Q176,"E")</f>
        <v>0</v>
      </c>
      <c r="R177" s="27">
        <f>COUNTIF(R169,"C")+COUNTIF(R172,"C")+COUNTIF(R174,"C")+COUNTIF(R176,"C")+COUNTIF(R170,"C")</f>
        <v>5</v>
      </c>
      <c r="S177" s="27">
        <f>COUNTIF(S169,"VP")+COUNTIF(S172,"VP")+COUNTIF(S174,"VP")+COUNTIF(S176,"VP")</f>
        <v>0</v>
      </c>
      <c r="T177" s="51">
        <f>5/50</f>
        <v>0.1</v>
      </c>
    </row>
    <row r="178" spans="1:20" ht="16.5" customHeight="1">
      <c r="A178" s="142" t="s">
        <v>56</v>
      </c>
      <c r="B178" s="143"/>
      <c r="C178" s="143"/>
      <c r="D178" s="143"/>
      <c r="E178" s="143"/>
      <c r="F178" s="143"/>
      <c r="G178" s="143"/>
      <c r="H178" s="143"/>
      <c r="I178" s="143"/>
      <c r="J178" s="144"/>
      <c r="K178" s="27">
        <f t="shared" ref="K178:P178" si="43">SUM(K169,K170,K172,K174)*14+K176*12</f>
        <v>28</v>
      </c>
      <c r="L178" s="27">
        <f t="shared" si="43"/>
        <v>122</v>
      </c>
      <c r="M178" s="27">
        <f t="shared" si="43"/>
        <v>14</v>
      </c>
      <c r="N178" s="27">
        <f t="shared" si="43"/>
        <v>164</v>
      </c>
      <c r="O178" s="27">
        <f t="shared" si="43"/>
        <v>216</v>
      </c>
      <c r="P178" s="27">
        <f t="shared" si="43"/>
        <v>380</v>
      </c>
      <c r="Q178" s="84"/>
      <c r="R178" s="85"/>
      <c r="S178" s="85"/>
      <c r="T178" s="86"/>
    </row>
    <row r="179" spans="1:20">
      <c r="A179" s="145"/>
      <c r="B179" s="146"/>
      <c r="C179" s="146"/>
      <c r="D179" s="146"/>
      <c r="E179" s="146"/>
      <c r="F179" s="146"/>
      <c r="G179" s="146"/>
      <c r="H179" s="146"/>
      <c r="I179" s="146"/>
      <c r="J179" s="147"/>
      <c r="K179" s="90">
        <f>SUM(K178:M178)</f>
        <v>164</v>
      </c>
      <c r="L179" s="91"/>
      <c r="M179" s="92"/>
      <c r="N179" s="93">
        <f>SUM(N178:O178)</f>
        <v>380</v>
      </c>
      <c r="O179" s="94"/>
      <c r="P179" s="95"/>
      <c r="Q179" s="87"/>
      <c r="R179" s="88"/>
      <c r="S179" s="88"/>
      <c r="T179" s="89"/>
    </row>
    <row r="180" spans="1:20" ht="24" customHeight="1">
      <c r="A180" s="127" t="s">
        <v>229</v>
      </c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</row>
    <row r="181" spans="1:20" ht="16.5" customHeight="1">
      <c r="A181" s="138" t="s">
        <v>64</v>
      </c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</row>
    <row r="182" spans="1:20" ht="34.5" customHeight="1">
      <c r="A182" s="138" t="s">
        <v>32</v>
      </c>
      <c r="B182" s="138" t="s">
        <v>31</v>
      </c>
      <c r="C182" s="138"/>
      <c r="D182" s="138"/>
      <c r="E182" s="138"/>
      <c r="F182" s="138"/>
      <c r="G182" s="138"/>
      <c r="H182" s="138"/>
      <c r="I182" s="138"/>
      <c r="J182" s="102" t="s">
        <v>46</v>
      </c>
      <c r="K182" s="102" t="s">
        <v>29</v>
      </c>
      <c r="L182" s="102"/>
      <c r="M182" s="102"/>
      <c r="N182" s="102" t="s">
        <v>47</v>
      </c>
      <c r="O182" s="102"/>
      <c r="P182" s="102"/>
      <c r="Q182" s="102" t="s">
        <v>28</v>
      </c>
      <c r="R182" s="102"/>
      <c r="S182" s="102"/>
      <c r="T182" s="102" t="s">
        <v>27</v>
      </c>
    </row>
    <row r="183" spans="1:20">
      <c r="A183" s="138"/>
      <c r="B183" s="138"/>
      <c r="C183" s="138"/>
      <c r="D183" s="138"/>
      <c r="E183" s="138"/>
      <c r="F183" s="138"/>
      <c r="G183" s="138"/>
      <c r="H183" s="138"/>
      <c r="I183" s="138"/>
      <c r="J183" s="102"/>
      <c r="K183" s="36" t="s">
        <v>33</v>
      </c>
      <c r="L183" s="36" t="s">
        <v>34</v>
      </c>
      <c r="M183" s="36" t="s">
        <v>35</v>
      </c>
      <c r="N183" s="36" t="s">
        <v>39</v>
      </c>
      <c r="O183" s="36" t="s">
        <v>11</v>
      </c>
      <c r="P183" s="36" t="s">
        <v>36</v>
      </c>
      <c r="Q183" s="36" t="s">
        <v>37</v>
      </c>
      <c r="R183" s="36" t="s">
        <v>33</v>
      </c>
      <c r="S183" s="36" t="s">
        <v>38</v>
      </c>
      <c r="T183" s="102"/>
    </row>
    <row r="184" spans="1:20" ht="17.25" customHeight="1">
      <c r="A184" s="69" t="s">
        <v>62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70"/>
    </row>
    <row r="185" spans="1:20">
      <c r="A185" s="38" t="str">
        <f>IF(ISNA(INDEX($A$39:$T$179,MATCH($B185,$B$39:$B$179,0),1)),"",INDEX($A$39:$T$179,MATCH($B185,$B$39:$B$179,0),1))</f>
        <v>ELM0001</v>
      </c>
      <c r="B185" s="149" t="s">
        <v>84</v>
      </c>
      <c r="C185" s="150"/>
      <c r="D185" s="150"/>
      <c r="E185" s="150"/>
      <c r="F185" s="150"/>
      <c r="G185" s="150"/>
      <c r="H185" s="150"/>
      <c r="I185" s="151"/>
      <c r="J185" s="22">
        <f>IF(ISNA(INDEX($A$39:$T$179,MATCH($B185,$B$39:$B$179,0),10)),"",INDEX($A$39:$T$179,MATCH($B185,$B$39:$B$179,0),10))</f>
        <v>6</v>
      </c>
      <c r="K185" s="22">
        <f>IF(ISNA(INDEX($A$39:$T$179,MATCH($B185,$B$39:$B$179,0),11)),"",INDEX($A$39:$T$179,MATCH($B185,$B$39:$B$179,0),11))</f>
        <v>2</v>
      </c>
      <c r="L185" s="22">
        <f>IF(ISNA(INDEX($A$39:$T$179,MATCH($B185,$B$39:$B$179,0),12)),"",INDEX($A$39:$T$179,MATCH($B185,$B$39:$B$179,0),12))</f>
        <v>2</v>
      </c>
      <c r="M185" s="22">
        <f>IF(ISNA(INDEX($A$39:$T$179,MATCH($B185,$B$39:$B$179,0),13)),"",INDEX($A$39:$T$179,MATCH($B185,$B$39:$B$179,0),13))</f>
        <v>0</v>
      </c>
      <c r="N185" s="22">
        <f>IF(ISNA(INDEX($A$39:$T$179,MATCH($B185,$B$39:$B$179,0),14)),"",INDEX($A$39:$T$179,MATCH($B185,$B$39:$B$179,0),14))</f>
        <v>4</v>
      </c>
      <c r="O185" s="22">
        <f>IF(ISNA(INDEX($A$39:$T$179,MATCH($B185,$B$39:$B$179,0),15)),"",INDEX($A$39:$T$179,MATCH($B185,$B$39:$B$179,0),15))</f>
        <v>7</v>
      </c>
      <c r="P185" s="22">
        <f>IF(ISNA(INDEX($A$39:$T$179,MATCH($B185,$B$39:$B$179,0),16)),"",INDEX($A$39:$T$179,MATCH($B185,$B$39:$B$179,0),16))</f>
        <v>11</v>
      </c>
      <c r="Q185" s="35" t="str">
        <f>IF(ISNA(INDEX($A$39:$T$179,MATCH($B185,$B$39:$B$179,0),17)),"",INDEX($A$39:$T$179,MATCH($B185,$B$39:$B$179,0),17))</f>
        <v>E</v>
      </c>
      <c r="R185" s="35">
        <f>IF(ISNA(INDEX($A$39:$T$179,MATCH($B185,$B$39:$B$179,0),18)),"",INDEX($A$39:$T$179,MATCH($B185,$B$39:$B$179,0),18))</f>
        <v>0</v>
      </c>
      <c r="S185" s="35">
        <f>IF(ISNA(INDEX($A$39:$T$179,MATCH($B185,$B$39:$B$179,0),19)),"",INDEX($A$39:$T$179,MATCH($B185,$B$39:$B$179,0),19))</f>
        <v>0</v>
      </c>
      <c r="T185" s="24" t="s">
        <v>42</v>
      </c>
    </row>
    <row r="186" spans="1:20">
      <c r="A186" s="38" t="str">
        <f>IF(ISNA(INDEX($A$39:$T$179,MATCH($B186,$B$39:$B$179,0),1)),"",INDEX($A$39:$T$179,MATCH($B186,$B$39:$B$179,0),1))</f>
        <v>ELM0002</v>
      </c>
      <c r="B186" s="149" t="s">
        <v>85</v>
      </c>
      <c r="C186" s="150"/>
      <c r="D186" s="150"/>
      <c r="E186" s="150"/>
      <c r="F186" s="150"/>
      <c r="G186" s="150"/>
      <c r="H186" s="150"/>
      <c r="I186" s="151"/>
      <c r="J186" s="22">
        <f>IF(ISNA(INDEX($A$39:$T$179,MATCH($B186,$B$39:$B$179,0),10)),"",INDEX($A$39:$T$179,MATCH($B186,$B$39:$B$179,0),10))</f>
        <v>4</v>
      </c>
      <c r="K186" s="22">
        <f>IF(ISNA(INDEX($A$39:$T$179,MATCH($B186,$B$39:$B$179,0),11)),"",INDEX($A$39:$T$179,MATCH($B186,$B$39:$B$179,0),11))</f>
        <v>2</v>
      </c>
      <c r="L186" s="22">
        <f>IF(ISNA(INDEX($A$39:$T$179,MATCH($B186,$B$39:$B$179,0),12)),"",INDEX($A$39:$T$179,MATCH($B186,$B$39:$B$179,0),12))</f>
        <v>1</v>
      </c>
      <c r="M186" s="22">
        <f>IF(ISNA(INDEX($A$39:$T$179,MATCH($B186,$B$39:$B$179,0),13)),"",INDEX($A$39:$T$179,MATCH($B186,$B$39:$B$179,0),13))</f>
        <v>0</v>
      </c>
      <c r="N186" s="22">
        <f>IF(ISNA(INDEX($A$39:$T$179,MATCH($B186,$B$39:$B$179,0),14)),"",INDEX($A$39:$T$179,MATCH($B186,$B$39:$B$179,0),14))</f>
        <v>3</v>
      </c>
      <c r="O186" s="22">
        <f>IF(ISNA(INDEX($A$39:$T$179,MATCH($B186,$B$39:$B$179,0),15)),"",INDEX($A$39:$T$179,MATCH($B186,$B$39:$B$179,0),15))</f>
        <v>4</v>
      </c>
      <c r="P186" s="22">
        <f>IF(ISNA(INDEX($A$39:$T$179,MATCH($B186,$B$39:$B$179,0),16)),"",INDEX($A$39:$T$179,MATCH($B186,$B$39:$B$179,0),16))</f>
        <v>7</v>
      </c>
      <c r="Q186" s="35" t="str">
        <f>IF(ISNA(INDEX($A$39:$T$179,MATCH($B186,$B$39:$B$179,0),17)),"",INDEX($A$39:$T$179,MATCH($B186,$B$39:$B$179,0),17))</f>
        <v>E</v>
      </c>
      <c r="R186" s="35">
        <f>IF(ISNA(INDEX($A$39:$T$179,MATCH($B186,$B$39:$B$179,0),18)),"",INDEX($A$39:$T$179,MATCH($B186,$B$39:$B$179,0),18))</f>
        <v>0</v>
      </c>
      <c r="S186" s="35">
        <f>IF(ISNA(INDEX($A$39:$T$179,MATCH($B186,$B$39:$B$179,0),19)),"",INDEX($A$39:$T$179,MATCH($B186,$B$39:$B$179,0),19))</f>
        <v>0</v>
      </c>
      <c r="T186" s="24" t="s">
        <v>42</v>
      </c>
    </row>
    <row r="187" spans="1:20">
      <c r="A187" s="38" t="str">
        <f>IF(ISNA(INDEX($A$39:$T$179,MATCH($B187,$B$39:$B$179,0),1)),"",INDEX($A$39:$T$179,MATCH($B187,$B$39:$B$179,0),1))</f>
        <v>ELM0003</v>
      </c>
      <c r="B187" s="149" t="s">
        <v>86</v>
      </c>
      <c r="C187" s="150"/>
      <c r="D187" s="150"/>
      <c r="E187" s="150"/>
      <c r="F187" s="150"/>
      <c r="G187" s="150"/>
      <c r="H187" s="150"/>
      <c r="I187" s="151"/>
      <c r="J187" s="22">
        <f>IF(ISNA(INDEX($A$39:$T$179,MATCH($B187,$B$39:$B$179,0),10)),"",INDEX($A$39:$T$179,MATCH($B187,$B$39:$B$179,0),10))</f>
        <v>6</v>
      </c>
      <c r="K187" s="22">
        <f>IF(ISNA(INDEX($A$39:$T$179,MATCH($B187,$B$39:$B$179,0),11)),"",INDEX($A$39:$T$179,MATCH($B187,$B$39:$B$179,0),11))</f>
        <v>2</v>
      </c>
      <c r="L187" s="22">
        <f>IF(ISNA(INDEX($A$39:$T$179,MATCH($B187,$B$39:$B$179,0),12)),"",INDEX($A$39:$T$179,MATCH($B187,$B$39:$B$179,0),12))</f>
        <v>2</v>
      </c>
      <c r="M187" s="22">
        <f>IF(ISNA(INDEX($A$39:$T$179,MATCH($B187,$B$39:$B$179,0),13)),"",INDEX($A$39:$T$179,MATCH($B187,$B$39:$B$179,0),13))</f>
        <v>0</v>
      </c>
      <c r="N187" s="22">
        <f>IF(ISNA(INDEX($A$39:$T$179,MATCH($B187,$B$39:$B$179,0),14)),"",INDEX($A$39:$T$179,MATCH($B187,$B$39:$B$179,0),14))</f>
        <v>4</v>
      </c>
      <c r="O187" s="22">
        <f>IF(ISNA(INDEX($A$39:$T$179,MATCH($B187,$B$39:$B$179,0),15)),"",INDEX($A$39:$T$179,MATCH($B187,$B$39:$B$179,0),15))</f>
        <v>7</v>
      </c>
      <c r="P187" s="22">
        <f>IF(ISNA(INDEX($A$39:$T$179,MATCH($B187,$B$39:$B$179,0),16)),"",INDEX($A$39:$T$179,MATCH($B187,$B$39:$B$179,0),16))</f>
        <v>11</v>
      </c>
      <c r="Q187" s="35" t="str">
        <f>IF(ISNA(INDEX($A$39:$T$179,MATCH($B187,$B$39:$B$179,0),17)),"",INDEX($A$39:$T$179,MATCH($B187,$B$39:$B$179,0),17))</f>
        <v>E</v>
      </c>
      <c r="R187" s="35">
        <f>IF(ISNA(INDEX($A$39:$T$179,MATCH($B187,$B$39:$B$179,0),18)),"",INDEX($A$39:$T$179,MATCH($B187,$B$39:$B$179,0),18))</f>
        <v>0</v>
      </c>
      <c r="S187" s="35">
        <f>IF(ISNA(INDEX($A$39:$T$179,MATCH($B187,$B$39:$B$179,0),19)),"",INDEX($A$39:$T$179,MATCH($B187,$B$39:$B$179,0),19))</f>
        <v>0</v>
      </c>
      <c r="T187" s="24" t="s">
        <v>42</v>
      </c>
    </row>
    <row r="188" spans="1:20">
      <c r="A188" s="38" t="str">
        <f>IF(ISNA(INDEX($A$39:$T$179,MATCH($B188,$B$39:$B$179,0),1)),"",INDEX($A$39:$T$179,MATCH($B188,$B$39:$B$179,0),1))</f>
        <v>ELM0004</v>
      </c>
      <c r="B188" s="149" t="s">
        <v>87</v>
      </c>
      <c r="C188" s="150"/>
      <c r="D188" s="150"/>
      <c r="E188" s="150"/>
      <c r="F188" s="150"/>
      <c r="G188" s="150"/>
      <c r="H188" s="150"/>
      <c r="I188" s="151"/>
      <c r="J188" s="22">
        <f>IF(ISNA(INDEX($A$39:$T$179,MATCH($B188,$B$39:$B$179,0),10)),"",INDEX($A$39:$T$179,MATCH($B188,$B$39:$B$179,0),10))</f>
        <v>6</v>
      </c>
      <c r="K188" s="22">
        <f>IF(ISNA(INDEX($A$39:$T$179,MATCH($B188,$B$39:$B$179,0),11)),"",INDEX($A$39:$T$179,MATCH($B188,$B$39:$B$179,0),11))</f>
        <v>2</v>
      </c>
      <c r="L188" s="22">
        <f>IF(ISNA(INDEX($A$39:$T$179,MATCH($B188,$B$39:$B$179,0),12)),"",INDEX($A$39:$T$179,MATCH($B188,$B$39:$B$179,0),12))</f>
        <v>2</v>
      </c>
      <c r="M188" s="22">
        <f>IF(ISNA(INDEX($A$39:$T$179,MATCH($B188,$B$39:$B$179,0),13)),"",INDEX($A$39:$T$179,MATCH($B188,$B$39:$B$179,0),13))</f>
        <v>0</v>
      </c>
      <c r="N188" s="22">
        <f>IF(ISNA(INDEX($A$39:$T$179,MATCH($B188,$B$39:$B$179,0),14)),"",INDEX($A$39:$T$179,MATCH($B188,$B$39:$B$179,0),14))</f>
        <v>4</v>
      </c>
      <c r="O188" s="22">
        <f>IF(ISNA(INDEX($A$39:$T$179,MATCH($B188,$B$39:$B$179,0),15)),"",INDEX($A$39:$T$179,MATCH($B188,$B$39:$B$179,0),15))</f>
        <v>7</v>
      </c>
      <c r="P188" s="22">
        <f>IF(ISNA(INDEX($A$39:$T$179,MATCH($B188,$B$39:$B$179,0),16)),"",INDEX($A$39:$T$179,MATCH($B188,$B$39:$B$179,0),16))</f>
        <v>11</v>
      </c>
      <c r="Q188" s="35" t="str">
        <f>IF(ISNA(INDEX($A$39:$T$179,MATCH($B188,$B$39:$B$179,0),17)),"",INDEX($A$39:$T$179,MATCH($B188,$B$39:$B$179,0),17))</f>
        <v>E</v>
      </c>
      <c r="R188" s="35">
        <f>IF(ISNA(INDEX($A$39:$T$179,MATCH($B188,$B$39:$B$179,0),18)),"",INDEX($A$39:$T$179,MATCH($B188,$B$39:$B$179,0),18))</f>
        <v>0</v>
      </c>
      <c r="S188" s="35">
        <f>IF(ISNA(INDEX($A$39:$T$179,MATCH($B188,$B$39:$B$179,0),19)),"",INDEX($A$39:$T$179,MATCH($B188,$B$39:$B$179,0),19))</f>
        <v>0</v>
      </c>
      <c r="T188" s="24" t="s">
        <v>42</v>
      </c>
    </row>
    <row r="189" spans="1:20">
      <c r="A189" s="38" t="str">
        <f>IF(ISNA(INDEX($A$39:$T$179,MATCH($B189,$B$39:$B$179,0),1)),"",INDEX($A$39:$T$179,MATCH($B189,$B$39:$B$179,0),1))</f>
        <v>ELM0008</v>
      </c>
      <c r="B189" s="149" t="s">
        <v>90</v>
      </c>
      <c r="C189" s="150"/>
      <c r="D189" s="150"/>
      <c r="E189" s="150"/>
      <c r="F189" s="150"/>
      <c r="G189" s="150"/>
      <c r="H189" s="150"/>
      <c r="I189" s="151"/>
      <c r="J189" s="22">
        <f>IF(ISNA(INDEX($A$39:$T$179,MATCH($B189,$B$39:$B$179,0),10)),"",INDEX($A$39:$T$179,MATCH($B189,$B$39:$B$179,0),10))</f>
        <v>5</v>
      </c>
      <c r="K189" s="22">
        <f>IF(ISNA(INDEX($A$39:$T$179,MATCH($B189,$B$39:$B$179,0),11)),"",INDEX($A$39:$T$179,MATCH($B189,$B$39:$B$179,0),11))</f>
        <v>2</v>
      </c>
      <c r="L189" s="22">
        <f>IF(ISNA(INDEX($A$39:$T$179,MATCH($B189,$B$39:$B$179,0),12)),"",INDEX($A$39:$T$179,MATCH($B189,$B$39:$B$179,0),12))</f>
        <v>2</v>
      </c>
      <c r="M189" s="22">
        <f>IF(ISNA(INDEX($A$39:$T$179,MATCH($B189,$B$39:$B$179,0),13)),"",INDEX($A$39:$T$179,MATCH($B189,$B$39:$B$179,0),13))</f>
        <v>0</v>
      </c>
      <c r="N189" s="22">
        <f>IF(ISNA(INDEX($A$39:$T$179,MATCH($B189,$B$39:$B$179,0),14)),"",INDEX($A$39:$T$179,MATCH($B189,$B$39:$B$179,0),14))</f>
        <v>4</v>
      </c>
      <c r="O189" s="22">
        <f>IF(ISNA(INDEX($A$39:$T$179,MATCH($B189,$B$39:$B$179,0),15)),"",INDEX($A$39:$T$179,MATCH($B189,$B$39:$B$179,0),15))</f>
        <v>5</v>
      </c>
      <c r="P189" s="22">
        <f>IF(ISNA(INDEX($A$39:$T$179,MATCH($B189,$B$39:$B$179,0),16)),"",INDEX($A$39:$T$179,MATCH($B189,$B$39:$B$179,0),16))</f>
        <v>9</v>
      </c>
      <c r="Q189" s="35" t="str">
        <f>IF(ISNA(INDEX($A$39:$T$179,MATCH($B189,$B$39:$B$179,0),17)),"",INDEX($A$39:$T$179,MATCH($B189,$B$39:$B$179,0),17))</f>
        <v>E</v>
      </c>
      <c r="R189" s="35">
        <f>IF(ISNA(INDEX($A$39:$T$179,MATCH($B189,$B$39:$B$179,0),18)),"",INDEX($A$39:$T$179,MATCH($B189,$B$39:$B$179,0),18))</f>
        <v>0</v>
      </c>
      <c r="S189" s="35">
        <f>IF(ISNA(INDEX($A$39:$T$179,MATCH($B189,$B$39:$B$179,0),19)),"",INDEX($A$39:$T$179,MATCH($B189,$B$39:$B$179,0),19))</f>
        <v>0</v>
      </c>
      <c r="T189" s="24" t="s">
        <v>42</v>
      </c>
    </row>
    <row r="190" spans="1:20">
      <c r="A190" s="38" t="str">
        <f>IF(ISNA(INDEX($A$39:$T$179,MATCH($B190,$B$39:$B$179,0),1)),"",INDEX($A$39:$T$179,MATCH($B190,$B$39:$B$179,0),1))</f>
        <v>ELM0009</v>
      </c>
      <c r="B190" s="149" t="s">
        <v>91</v>
      </c>
      <c r="C190" s="150"/>
      <c r="D190" s="150"/>
      <c r="E190" s="150"/>
      <c r="F190" s="150"/>
      <c r="G190" s="150"/>
      <c r="H190" s="150"/>
      <c r="I190" s="151"/>
      <c r="J190" s="22">
        <f>IF(ISNA(INDEX($A$39:$T$179,MATCH($B190,$B$39:$B$179,0),10)),"",INDEX($A$39:$T$179,MATCH($B190,$B$39:$B$179,0),10))</f>
        <v>5</v>
      </c>
      <c r="K190" s="22">
        <f>IF(ISNA(INDEX($A$39:$T$179,MATCH($B190,$B$39:$B$179,0),11)),"",INDEX($A$39:$T$179,MATCH($B190,$B$39:$B$179,0),11))</f>
        <v>1</v>
      </c>
      <c r="L190" s="22">
        <f>IF(ISNA(INDEX($A$39:$T$179,MATCH($B190,$B$39:$B$179,0),12)),"",INDEX($A$39:$T$179,MATCH($B190,$B$39:$B$179,0),12))</f>
        <v>2</v>
      </c>
      <c r="M190" s="22">
        <f>IF(ISNA(INDEX($A$39:$T$179,MATCH($B190,$B$39:$B$179,0),13)),"",INDEX($A$39:$T$179,MATCH($B190,$B$39:$B$179,0),13))</f>
        <v>0</v>
      </c>
      <c r="N190" s="22">
        <f>IF(ISNA(INDEX($A$39:$T$179,MATCH($B190,$B$39:$B$179,0),14)),"",INDEX($A$39:$T$179,MATCH($B190,$B$39:$B$179,0),14))</f>
        <v>3</v>
      </c>
      <c r="O190" s="22">
        <f>IF(ISNA(INDEX($A$39:$T$179,MATCH($B190,$B$39:$B$179,0),15)),"",INDEX($A$39:$T$179,MATCH($B190,$B$39:$B$179,0),15))</f>
        <v>6</v>
      </c>
      <c r="P190" s="22">
        <f>IF(ISNA(INDEX($A$39:$T$179,MATCH($B190,$B$39:$B$179,0),16)),"",INDEX($A$39:$T$179,MATCH($B190,$B$39:$B$179,0),16))</f>
        <v>9</v>
      </c>
      <c r="Q190" s="35" t="str">
        <f>IF(ISNA(INDEX($A$39:$T$179,MATCH($B190,$B$39:$B$179,0),17)),"",INDEX($A$39:$T$179,MATCH($B190,$B$39:$B$179,0),17))</f>
        <v>E</v>
      </c>
      <c r="R190" s="35">
        <f>IF(ISNA(INDEX($A$39:$T$179,MATCH($B190,$B$39:$B$179,0),18)),"",INDEX($A$39:$T$179,MATCH($B190,$B$39:$B$179,0),18))</f>
        <v>0</v>
      </c>
      <c r="S190" s="35">
        <f>IF(ISNA(INDEX($A$39:$T$179,MATCH($B190,$B$39:$B$179,0),19)),"",INDEX($A$39:$T$179,MATCH($B190,$B$39:$B$179,0),19))</f>
        <v>0</v>
      </c>
      <c r="T190" s="24" t="s">
        <v>42</v>
      </c>
    </row>
    <row r="191" spans="1:20">
      <c r="A191" s="38" t="str">
        <f>IF(ISNA(INDEX($A$39:$T$179,MATCH($B191,$B$39:$B$179,0),1)),"",INDEX($A$39:$T$179,MATCH($B191,$B$39:$B$179,0),1))</f>
        <v>ELM0010</v>
      </c>
      <c r="B191" s="149" t="s">
        <v>92</v>
      </c>
      <c r="C191" s="150"/>
      <c r="D191" s="150"/>
      <c r="E191" s="150"/>
      <c r="F191" s="150"/>
      <c r="G191" s="150"/>
      <c r="H191" s="150"/>
      <c r="I191" s="151"/>
      <c r="J191" s="22">
        <f>IF(ISNA(INDEX($A$39:$T$179,MATCH($B191,$B$39:$B$179,0),10)),"",INDEX($A$39:$T$179,MATCH($B191,$B$39:$B$179,0),10))</f>
        <v>5</v>
      </c>
      <c r="K191" s="22">
        <f>IF(ISNA(INDEX($A$39:$T$179,MATCH($B191,$B$39:$B$179,0),11)),"",INDEX($A$39:$T$179,MATCH($B191,$B$39:$B$179,0),11))</f>
        <v>2</v>
      </c>
      <c r="L191" s="22">
        <f>IF(ISNA(INDEX($A$39:$T$179,MATCH($B191,$B$39:$B$179,0),12)),"",INDEX($A$39:$T$179,MATCH($B191,$B$39:$B$179,0),12))</f>
        <v>1</v>
      </c>
      <c r="M191" s="22">
        <f>IF(ISNA(INDEX($A$39:$T$179,MATCH($B191,$B$39:$B$179,0),13)),"",INDEX($A$39:$T$179,MATCH($B191,$B$39:$B$179,0),13))</f>
        <v>1</v>
      </c>
      <c r="N191" s="22">
        <f>IF(ISNA(INDEX($A$39:$T$179,MATCH($B191,$B$39:$B$179,0),14)),"",INDEX($A$39:$T$179,MATCH($B191,$B$39:$B$179,0),14))</f>
        <v>4</v>
      </c>
      <c r="O191" s="22">
        <f>IF(ISNA(INDEX($A$39:$T$179,MATCH($B191,$B$39:$B$179,0),15)),"",INDEX($A$39:$T$179,MATCH($B191,$B$39:$B$179,0),15))</f>
        <v>5</v>
      </c>
      <c r="P191" s="22">
        <f>IF(ISNA(INDEX($A$39:$T$179,MATCH($B191,$B$39:$B$179,0),16)),"",INDEX($A$39:$T$179,MATCH($B191,$B$39:$B$179,0),16))</f>
        <v>9</v>
      </c>
      <c r="Q191" s="35" t="str">
        <f>IF(ISNA(INDEX($A$39:$T$179,MATCH($B191,$B$39:$B$179,0),17)),"",INDEX($A$39:$T$179,MATCH($B191,$B$39:$B$179,0),17))</f>
        <v>E</v>
      </c>
      <c r="R191" s="35">
        <f>IF(ISNA(INDEX($A$39:$T$179,MATCH($B191,$B$39:$B$179,0),18)),"",INDEX($A$39:$T$179,MATCH($B191,$B$39:$B$179,0),18))</f>
        <v>0</v>
      </c>
      <c r="S191" s="35">
        <f>IF(ISNA(INDEX($A$39:$T$179,MATCH($B191,$B$39:$B$179,0),19)),"",INDEX($A$39:$T$179,MATCH($B191,$B$39:$B$179,0),19))</f>
        <v>0</v>
      </c>
      <c r="T191" s="24" t="s">
        <v>42</v>
      </c>
    </row>
    <row r="192" spans="1:20">
      <c r="A192" s="38" t="str">
        <f>IF(ISNA(INDEX($A$39:$T$179,MATCH($B192,$B$39:$B$179,0),1)),"",INDEX($A$39:$T$179,MATCH($B192,$B$39:$B$179,0),1))</f>
        <v>ELM0011</v>
      </c>
      <c r="B192" s="149" t="s">
        <v>93</v>
      </c>
      <c r="C192" s="150"/>
      <c r="D192" s="150"/>
      <c r="E192" s="150"/>
      <c r="F192" s="150"/>
      <c r="G192" s="150"/>
      <c r="H192" s="150"/>
      <c r="I192" s="151"/>
      <c r="J192" s="22">
        <f>IF(ISNA(INDEX($A$39:$T$179,MATCH($B192,$B$39:$B$179,0),10)),"",INDEX($A$39:$T$179,MATCH($B192,$B$39:$B$179,0),10))</f>
        <v>4</v>
      </c>
      <c r="K192" s="22">
        <f>IF(ISNA(INDEX($A$39:$T$179,MATCH($B192,$B$39:$B$179,0),11)),"",INDEX($A$39:$T$179,MATCH($B192,$B$39:$B$179,0),11))</f>
        <v>1</v>
      </c>
      <c r="L192" s="22">
        <f>IF(ISNA(INDEX($A$39:$T$179,MATCH($B192,$B$39:$B$179,0),12)),"",INDEX($A$39:$T$179,MATCH($B192,$B$39:$B$179,0),12))</f>
        <v>1</v>
      </c>
      <c r="M192" s="22">
        <f>IF(ISNA(INDEX($A$39:$T$179,MATCH($B192,$B$39:$B$179,0),13)),"",INDEX($A$39:$T$179,MATCH($B192,$B$39:$B$179,0),13))</f>
        <v>1</v>
      </c>
      <c r="N192" s="22">
        <f>IF(ISNA(INDEX($A$39:$T$179,MATCH($B192,$B$39:$B$179,0),14)),"",INDEX($A$39:$T$179,MATCH($B192,$B$39:$B$179,0),14))</f>
        <v>3</v>
      </c>
      <c r="O192" s="22">
        <f>IF(ISNA(INDEX($A$39:$T$179,MATCH($B192,$B$39:$B$179,0),15)),"",INDEX($A$39:$T$179,MATCH($B192,$B$39:$B$179,0),15))</f>
        <v>4</v>
      </c>
      <c r="P192" s="22">
        <f>IF(ISNA(INDEX($A$39:$T$179,MATCH($B192,$B$39:$B$179,0),16)),"",INDEX($A$39:$T$179,MATCH($B192,$B$39:$B$179,0),16))</f>
        <v>7</v>
      </c>
      <c r="Q192" s="35" t="str">
        <f>IF(ISNA(INDEX($A$39:$T$179,MATCH($B192,$B$39:$B$179,0),17)),"",INDEX($A$39:$T$179,MATCH($B192,$B$39:$B$179,0),17))</f>
        <v>E</v>
      </c>
      <c r="R192" s="35">
        <f>IF(ISNA(INDEX($A$39:$T$179,MATCH($B192,$B$39:$B$179,0),18)),"",INDEX($A$39:$T$179,MATCH($B192,$B$39:$B$179,0),18))</f>
        <v>0</v>
      </c>
      <c r="S192" s="35">
        <f>IF(ISNA(INDEX($A$39:$T$179,MATCH($B192,$B$39:$B$179,0),19)),"",INDEX($A$39:$T$179,MATCH($B192,$B$39:$B$179,0),19))</f>
        <v>0</v>
      </c>
      <c r="T192" s="24" t="s">
        <v>42</v>
      </c>
    </row>
    <row r="193" spans="1:20">
      <c r="A193" s="38" t="str">
        <f>IF(ISNA(INDEX($A$39:$T$179,MATCH($B193,$B$39:$B$179,0),1)),"",INDEX($A$39:$T$179,MATCH($B193,$B$39:$B$179,0),1))</f>
        <v>ELM0202</v>
      </c>
      <c r="B193" s="149" t="s">
        <v>94</v>
      </c>
      <c r="C193" s="150"/>
      <c r="D193" s="150"/>
      <c r="E193" s="150"/>
      <c r="F193" s="150"/>
      <c r="G193" s="150"/>
      <c r="H193" s="150"/>
      <c r="I193" s="151"/>
      <c r="J193" s="22">
        <f>IF(ISNA(INDEX($A$39:$T$179,MATCH($B193,$B$39:$B$179,0),10)),"",INDEX($A$39:$T$179,MATCH($B193,$B$39:$B$179,0),10))</f>
        <v>4</v>
      </c>
      <c r="K193" s="22">
        <f>IF(ISNA(INDEX($A$39:$T$179,MATCH($B193,$B$39:$B$179,0),11)),"",INDEX($A$39:$T$179,MATCH($B193,$B$39:$B$179,0),11))</f>
        <v>2</v>
      </c>
      <c r="L193" s="22">
        <f>IF(ISNA(INDEX($A$39:$T$179,MATCH($B193,$B$39:$B$179,0),12)),"",INDEX($A$39:$T$179,MATCH($B193,$B$39:$B$179,0),12))</f>
        <v>1</v>
      </c>
      <c r="M193" s="22">
        <f>IF(ISNA(INDEX($A$39:$T$179,MATCH($B193,$B$39:$B$179,0),13)),"",INDEX($A$39:$T$179,MATCH($B193,$B$39:$B$179,0),13))</f>
        <v>0</v>
      </c>
      <c r="N193" s="22">
        <f>IF(ISNA(INDEX($A$39:$T$179,MATCH($B193,$B$39:$B$179,0),14)),"",INDEX($A$39:$T$179,MATCH($B193,$B$39:$B$179,0),14))</f>
        <v>3</v>
      </c>
      <c r="O193" s="22">
        <f>IF(ISNA(INDEX($A$39:$T$179,MATCH($B193,$B$39:$B$179,0),15)),"",INDEX($A$39:$T$179,MATCH($B193,$B$39:$B$179,0),15))</f>
        <v>4</v>
      </c>
      <c r="P193" s="22">
        <f>IF(ISNA(INDEX($A$39:$T$179,MATCH($B193,$B$39:$B$179,0),16)),"",INDEX($A$39:$T$179,MATCH($B193,$B$39:$B$179,0),16))</f>
        <v>7</v>
      </c>
      <c r="Q193" s="35" t="str">
        <f>IF(ISNA(INDEX($A$39:$T$179,MATCH($B193,$B$39:$B$179,0),17)),"",INDEX($A$39:$T$179,MATCH($B193,$B$39:$B$179,0),17))</f>
        <v>E</v>
      </c>
      <c r="R193" s="35">
        <f>IF(ISNA(INDEX($A$39:$T$179,MATCH($B193,$B$39:$B$179,0),18)),"",INDEX($A$39:$T$179,MATCH($B193,$B$39:$B$179,0),18))</f>
        <v>0</v>
      </c>
      <c r="S193" s="35">
        <f>IF(ISNA(INDEX($A$39:$T$179,MATCH($B193,$B$39:$B$179,0),19)),"",INDEX($A$39:$T$179,MATCH($B193,$B$39:$B$179,0),19))</f>
        <v>0</v>
      </c>
      <c r="T193" s="24" t="s">
        <v>42</v>
      </c>
    </row>
    <row r="194" spans="1:20">
      <c r="A194" s="38" t="str">
        <f>IF(ISNA(INDEX($A$39:$T$179,MATCH($B194,$B$39:$B$179,0),1)),"",INDEX($A$39:$T$179,MATCH($B194,$B$39:$B$179,0),1))</f>
        <v>ELM0012</v>
      </c>
      <c r="B194" s="149" t="s">
        <v>95</v>
      </c>
      <c r="C194" s="150"/>
      <c r="D194" s="150"/>
      <c r="E194" s="150"/>
      <c r="F194" s="150"/>
      <c r="G194" s="150"/>
      <c r="H194" s="150"/>
      <c r="I194" s="151"/>
      <c r="J194" s="22">
        <f>IF(ISNA(INDEX($A$39:$T$179,MATCH($B194,$B$39:$B$179,0),10)),"",INDEX($A$39:$T$179,MATCH($B194,$B$39:$B$179,0),10))</f>
        <v>4</v>
      </c>
      <c r="K194" s="22">
        <f>IF(ISNA(INDEX($A$39:$T$179,MATCH($B194,$B$39:$B$179,0),11)),"",INDEX($A$39:$T$179,MATCH($B194,$B$39:$B$179,0),11))</f>
        <v>2</v>
      </c>
      <c r="L194" s="22">
        <f>IF(ISNA(INDEX($A$39:$T$179,MATCH($B194,$B$39:$B$179,0),12)),"",INDEX($A$39:$T$179,MATCH($B194,$B$39:$B$179,0),12))</f>
        <v>1</v>
      </c>
      <c r="M194" s="22">
        <f>IF(ISNA(INDEX($A$39:$T$179,MATCH($B194,$B$39:$B$179,0),13)),"",INDEX($A$39:$T$179,MATCH($B194,$B$39:$B$179,0),13))</f>
        <v>0</v>
      </c>
      <c r="N194" s="22">
        <f>IF(ISNA(INDEX($A$39:$T$179,MATCH($B194,$B$39:$B$179,0),14)),"",INDEX($A$39:$T$179,MATCH($B194,$B$39:$B$179,0),14))</f>
        <v>3</v>
      </c>
      <c r="O194" s="22">
        <f>IF(ISNA(INDEX($A$39:$T$179,MATCH($B194,$B$39:$B$179,0),15)),"",INDEX($A$39:$T$179,MATCH($B194,$B$39:$B$179,0),15))</f>
        <v>4</v>
      </c>
      <c r="P194" s="22">
        <f>IF(ISNA(INDEX($A$39:$T$179,MATCH($B194,$B$39:$B$179,0),16)),"",INDEX($A$39:$T$179,MATCH($B194,$B$39:$B$179,0),16))</f>
        <v>7</v>
      </c>
      <c r="Q194" s="35">
        <f>IF(ISNA(INDEX($A$39:$T$179,MATCH($B194,$B$39:$B$179,0),17)),"",INDEX($A$39:$T$179,MATCH($B194,$B$39:$B$179,0),17))</f>
        <v>0</v>
      </c>
      <c r="R194" s="35" t="str">
        <f>IF(ISNA(INDEX($A$39:$T$179,MATCH($B194,$B$39:$B$179,0),18)),"",INDEX($A$39:$T$179,MATCH($B194,$B$39:$B$179,0),18))</f>
        <v>C</v>
      </c>
      <c r="S194" s="35">
        <f>IF(ISNA(INDEX($A$39:$T$179,MATCH($B194,$B$39:$B$179,0),19)),"",INDEX($A$39:$T$179,MATCH($B194,$B$39:$B$179,0),19))</f>
        <v>0</v>
      </c>
      <c r="T194" s="24" t="s">
        <v>42</v>
      </c>
    </row>
    <row r="195" spans="1:20">
      <c r="A195" s="38" t="str">
        <f>IF(ISNA(INDEX($A$39:$T$179,MATCH($B195,$B$39:$B$179,0),1)),"",INDEX($A$39:$T$179,MATCH($B195,$B$39:$B$179,0),1))</f>
        <v>ELM0014</v>
      </c>
      <c r="B195" s="149" t="s">
        <v>103</v>
      </c>
      <c r="C195" s="150"/>
      <c r="D195" s="150"/>
      <c r="E195" s="150"/>
      <c r="F195" s="150"/>
      <c r="G195" s="150"/>
      <c r="H195" s="150"/>
      <c r="I195" s="151"/>
      <c r="J195" s="22">
        <f>IF(ISNA(INDEX($A$39:$T$179,MATCH($B195,$B$39:$B$179,0),10)),"",INDEX($A$39:$T$179,MATCH($B195,$B$39:$B$179,0),10))</f>
        <v>5</v>
      </c>
      <c r="K195" s="22">
        <f>IF(ISNA(INDEX($A$39:$T$179,MATCH($B195,$B$39:$B$179,0),11)),"",INDEX($A$39:$T$179,MATCH($B195,$B$39:$B$179,0),11))</f>
        <v>2</v>
      </c>
      <c r="L195" s="22">
        <f>IF(ISNA(INDEX($A$39:$T$179,MATCH($B195,$B$39:$B$179,0),12)),"",INDEX($A$39:$T$179,MATCH($B195,$B$39:$B$179,0),12))</f>
        <v>2</v>
      </c>
      <c r="M195" s="22">
        <f>IF(ISNA(INDEX($A$39:$T$179,MATCH($B195,$B$39:$B$179,0),13)),"",INDEX($A$39:$T$179,MATCH($B195,$B$39:$B$179,0),13))</f>
        <v>0</v>
      </c>
      <c r="N195" s="22">
        <f>IF(ISNA(INDEX($A$39:$T$179,MATCH($B195,$B$39:$B$179,0),14)),"",INDEX($A$39:$T$179,MATCH($B195,$B$39:$B$179,0),14))</f>
        <v>4</v>
      </c>
      <c r="O195" s="22">
        <f>IF(ISNA(INDEX($A$39:$T$179,MATCH($B195,$B$39:$B$179,0),15)),"",INDEX($A$39:$T$179,MATCH($B195,$B$39:$B$179,0),15))</f>
        <v>5</v>
      </c>
      <c r="P195" s="22">
        <f>IF(ISNA(INDEX($A$39:$T$179,MATCH($B195,$B$39:$B$179,0),16)),"",INDEX($A$39:$T$179,MATCH($B195,$B$39:$B$179,0),16))</f>
        <v>9</v>
      </c>
      <c r="Q195" s="35" t="str">
        <f>IF(ISNA(INDEX($A$39:$T$179,MATCH($B195,$B$39:$B$179,0),17)),"",INDEX($A$39:$T$179,MATCH($B195,$B$39:$B$179,0),17))</f>
        <v>E</v>
      </c>
      <c r="R195" s="35">
        <f>IF(ISNA(INDEX($A$39:$T$179,MATCH($B195,$B$39:$B$179,0),18)),"",INDEX($A$39:$T$179,MATCH($B195,$B$39:$B$179,0),18))</f>
        <v>0</v>
      </c>
      <c r="S195" s="35">
        <f>IF(ISNA(INDEX($A$39:$T$179,MATCH($B195,$B$39:$B$179,0),19)),"",INDEX($A$39:$T$179,MATCH($B195,$B$39:$B$179,0),19))</f>
        <v>0</v>
      </c>
      <c r="T195" s="24" t="s">
        <v>42</v>
      </c>
    </row>
    <row r="196" spans="1:20">
      <c r="A196" s="38" t="str">
        <f>IF(ISNA(INDEX($A$39:$T$179,MATCH($B196,$B$39:$B$179,0),1)),"",INDEX($A$39:$T$179,MATCH($B196,$B$39:$B$179,0),1))</f>
        <v>ELM0013</v>
      </c>
      <c r="B196" s="149" t="s">
        <v>104</v>
      </c>
      <c r="C196" s="150"/>
      <c r="D196" s="150"/>
      <c r="E196" s="150"/>
      <c r="F196" s="150"/>
      <c r="G196" s="150"/>
      <c r="H196" s="150"/>
      <c r="I196" s="151"/>
      <c r="J196" s="22">
        <f>IF(ISNA(INDEX($A$39:$T$179,MATCH($B196,$B$39:$B$179,0),10)),"",INDEX($A$39:$T$179,MATCH($B196,$B$39:$B$179,0),10))</f>
        <v>6</v>
      </c>
      <c r="K196" s="22">
        <f>IF(ISNA(INDEX($A$39:$T$179,MATCH($B196,$B$39:$B$179,0),11)),"",INDEX($A$39:$T$179,MATCH($B196,$B$39:$B$179,0),11))</f>
        <v>2</v>
      </c>
      <c r="L196" s="22">
        <f>IF(ISNA(INDEX($A$39:$T$179,MATCH($B196,$B$39:$B$179,0),12)),"",INDEX($A$39:$T$179,MATCH($B196,$B$39:$B$179,0),12))</f>
        <v>1</v>
      </c>
      <c r="M196" s="22">
        <f>IF(ISNA(INDEX($A$39:$T$179,MATCH($B196,$B$39:$B$179,0),13)),"",INDEX($A$39:$T$179,MATCH($B196,$B$39:$B$179,0),13))</f>
        <v>1</v>
      </c>
      <c r="N196" s="22">
        <f>IF(ISNA(INDEX($A$39:$T$179,MATCH($B196,$B$39:$B$179,0),14)),"",INDEX($A$39:$T$179,MATCH($B196,$B$39:$B$179,0),14))</f>
        <v>4</v>
      </c>
      <c r="O196" s="22">
        <f>IF(ISNA(INDEX($A$39:$T$179,MATCH($B196,$B$39:$B$179,0),15)),"",INDEX($A$39:$T$179,MATCH($B196,$B$39:$B$179,0),15))</f>
        <v>7</v>
      </c>
      <c r="P196" s="22">
        <f>IF(ISNA(INDEX($A$39:$T$179,MATCH($B196,$B$39:$B$179,0),16)),"",INDEX($A$39:$T$179,MATCH($B196,$B$39:$B$179,0),16))</f>
        <v>11</v>
      </c>
      <c r="Q196" s="35" t="str">
        <f>IF(ISNA(INDEX($A$39:$T$179,MATCH($B196,$B$39:$B$179,0),17)),"",INDEX($A$39:$T$179,MATCH($B196,$B$39:$B$179,0),17))</f>
        <v>E</v>
      </c>
      <c r="R196" s="35">
        <f>IF(ISNA(INDEX($A$39:$T$179,MATCH($B196,$B$39:$B$179,0),18)),"",INDEX($A$39:$T$179,MATCH($B196,$B$39:$B$179,0),18))</f>
        <v>0</v>
      </c>
      <c r="S196" s="35">
        <f>IF(ISNA(INDEX($A$39:$T$179,MATCH($B196,$B$39:$B$179,0),19)),"",INDEX($A$39:$T$179,MATCH($B196,$B$39:$B$179,0),19))</f>
        <v>0</v>
      </c>
      <c r="T196" s="24" t="s">
        <v>42</v>
      </c>
    </row>
    <row r="197" spans="1:20">
      <c r="A197" s="25" t="s">
        <v>30</v>
      </c>
      <c r="B197" s="152"/>
      <c r="C197" s="153"/>
      <c r="D197" s="153"/>
      <c r="E197" s="153"/>
      <c r="F197" s="153"/>
      <c r="G197" s="153"/>
      <c r="H197" s="153"/>
      <c r="I197" s="154"/>
      <c r="J197" s="27">
        <f>IF(ISNA(SUM(J185:J196)),"",SUM(J185:J196))</f>
        <v>60</v>
      </c>
      <c r="K197" s="27">
        <f t="shared" ref="K197:P197" si="44">SUM(K185:K196)</f>
        <v>22</v>
      </c>
      <c r="L197" s="27">
        <f t="shared" si="44"/>
        <v>18</v>
      </c>
      <c r="M197" s="27">
        <f t="shared" si="44"/>
        <v>3</v>
      </c>
      <c r="N197" s="27">
        <f t="shared" si="44"/>
        <v>43</v>
      </c>
      <c r="O197" s="27">
        <f t="shared" si="44"/>
        <v>65</v>
      </c>
      <c r="P197" s="27">
        <f t="shared" si="44"/>
        <v>108</v>
      </c>
      <c r="Q197" s="25">
        <f>COUNTIF(Q185:Q196,"E")</f>
        <v>11</v>
      </c>
      <c r="R197" s="25">
        <f>COUNTIF(R185:R196,"C")</f>
        <v>1</v>
      </c>
      <c r="S197" s="25">
        <f>COUNTIF(S185:S196,"VP")</f>
        <v>0</v>
      </c>
      <c r="T197" s="24"/>
    </row>
    <row r="198" spans="1:20" ht="27" customHeight="1">
      <c r="A198" s="139" t="s">
        <v>55</v>
      </c>
      <c r="B198" s="140"/>
      <c r="C198" s="140"/>
      <c r="D198" s="140"/>
      <c r="E198" s="140"/>
      <c r="F198" s="140"/>
      <c r="G198" s="140"/>
      <c r="H198" s="140"/>
      <c r="I198" s="141"/>
      <c r="J198" s="27">
        <f>SUM(J197)</f>
        <v>60</v>
      </c>
      <c r="K198" s="27">
        <f t="shared" ref="K198:S198" si="45">SUM(K197)</f>
        <v>22</v>
      </c>
      <c r="L198" s="27">
        <f t="shared" si="45"/>
        <v>18</v>
      </c>
      <c r="M198" s="27">
        <f t="shared" si="45"/>
        <v>3</v>
      </c>
      <c r="N198" s="27">
        <f t="shared" si="45"/>
        <v>43</v>
      </c>
      <c r="O198" s="27">
        <f t="shared" si="45"/>
        <v>65</v>
      </c>
      <c r="P198" s="27">
        <f t="shared" si="45"/>
        <v>108</v>
      </c>
      <c r="Q198" s="27">
        <f t="shared" si="45"/>
        <v>11</v>
      </c>
      <c r="R198" s="27">
        <f t="shared" si="45"/>
        <v>1</v>
      </c>
      <c r="S198" s="27">
        <f t="shared" si="45"/>
        <v>0</v>
      </c>
      <c r="T198" s="51">
        <f>12/50</f>
        <v>0.24</v>
      </c>
    </row>
    <row r="199" spans="1:20">
      <c r="A199" s="142" t="s">
        <v>56</v>
      </c>
      <c r="B199" s="143"/>
      <c r="C199" s="143"/>
      <c r="D199" s="143"/>
      <c r="E199" s="143"/>
      <c r="F199" s="143"/>
      <c r="G199" s="143"/>
      <c r="H199" s="143"/>
      <c r="I199" s="143"/>
      <c r="J199" s="144"/>
      <c r="K199" s="27">
        <f t="shared" ref="K199:P199" si="46">K197*14</f>
        <v>308</v>
      </c>
      <c r="L199" s="27">
        <f t="shared" si="46"/>
        <v>252</v>
      </c>
      <c r="M199" s="27">
        <f t="shared" si="46"/>
        <v>42</v>
      </c>
      <c r="N199" s="27">
        <f t="shared" si="46"/>
        <v>602</v>
      </c>
      <c r="O199" s="27">
        <f t="shared" si="46"/>
        <v>910</v>
      </c>
      <c r="P199" s="27">
        <f t="shared" si="46"/>
        <v>1512</v>
      </c>
      <c r="Q199" s="84"/>
      <c r="R199" s="85"/>
      <c r="S199" s="85"/>
      <c r="T199" s="86"/>
    </row>
    <row r="200" spans="1:20">
      <c r="A200" s="145"/>
      <c r="B200" s="146"/>
      <c r="C200" s="146"/>
      <c r="D200" s="146"/>
      <c r="E200" s="146"/>
      <c r="F200" s="146"/>
      <c r="G200" s="146"/>
      <c r="H200" s="146"/>
      <c r="I200" s="146"/>
      <c r="J200" s="147"/>
      <c r="K200" s="90">
        <f>SUM(K199:M199)</f>
        <v>602</v>
      </c>
      <c r="L200" s="91"/>
      <c r="M200" s="92"/>
      <c r="N200" s="93">
        <f>SUM(N199:O199)</f>
        <v>1512</v>
      </c>
      <c r="O200" s="94"/>
      <c r="P200" s="95"/>
      <c r="Q200" s="87"/>
      <c r="R200" s="88"/>
      <c r="S200" s="88"/>
      <c r="T200" s="89"/>
    </row>
    <row r="201" spans="1:20" ht="9" customHeight="1"/>
    <row r="202" spans="1:20" ht="12.75" customHeight="1"/>
    <row r="203" spans="1:20" ht="23.25" customHeight="1">
      <c r="A203" s="138" t="s">
        <v>65</v>
      </c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</row>
    <row r="204" spans="1:20" ht="26.25" customHeight="1">
      <c r="A204" s="138" t="s">
        <v>32</v>
      </c>
      <c r="B204" s="138" t="s">
        <v>31</v>
      </c>
      <c r="C204" s="138"/>
      <c r="D204" s="138"/>
      <c r="E204" s="138"/>
      <c r="F204" s="138"/>
      <c r="G204" s="138"/>
      <c r="H204" s="138"/>
      <c r="I204" s="138"/>
      <c r="J204" s="102" t="s">
        <v>46</v>
      </c>
      <c r="K204" s="102" t="s">
        <v>29</v>
      </c>
      <c r="L204" s="102"/>
      <c r="M204" s="102"/>
      <c r="N204" s="102" t="s">
        <v>47</v>
      </c>
      <c r="O204" s="102"/>
      <c r="P204" s="102"/>
      <c r="Q204" s="102" t="s">
        <v>28</v>
      </c>
      <c r="R204" s="102"/>
      <c r="S204" s="102"/>
      <c r="T204" s="102" t="s">
        <v>27</v>
      </c>
    </row>
    <row r="205" spans="1:20">
      <c r="A205" s="138"/>
      <c r="B205" s="138"/>
      <c r="C205" s="138"/>
      <c r="D205" s="138"/>
      <c r="E205" s="138"/>
      <c r="F205" s="138"/>
      <c r="G205" s="138"/>
      <c r="H205" s="138"/>
      <c r="I205" s="138"/>
      <c r="J205" s="102"/>
      <c r="K205" s="36" t="s">
        <v>33</v>
      </c>
      <c r="L205" s="36" t="s">
        <v>34</v>
      </c>
      <c r="M205" s="36" t="s">
        <v>35</v>
      </c>
      <c r="N205" s="36" t="s">
        <v>39</v>
      </c>
      <c r="O205" s="36" t="s">
        <v>11</v>
      </c>
      <c r="P205" s="36" t="s">
        <v>36</v>
      </c>
      <c r="Q205" s="36" t="s">
        <v>37</v>
      </c>
      <c r="R205" s="36" t="s">
        <v>33</v>
      </c>
      <c r="S205" s="36" t="s">
        <v>38</v>
      </c>
      <c r="T205" s="102"/>
    </row>
    <row r="206" spans="1:20" ht="18.75" customHeight="1">
      <c r="A206" s="69" t="s">
        <v>62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70"/>
    </row>
    <row r="207" spans="1:20">
      <c r="A207" s="38" t="str">
        <f>IF(ISNA(INDEX($A$39:$T$179,MATCH($B207,$B$39:$B$179,0),1)),"",INDEX($A$39:$T$179,MATCH($B207,$B$39:$B$179,0),1))</f>
        <v>ELM0015</v>
      </c>
      <c r="B207" s="149" t="s">
        <v>88</v>
      </c>
      <c r="C207" s="150"/>
      <c r="D207" s="150"/>
      <c r="E207" s="150"/>
      <c r="F207" s="150"/>
      <c r="G207" s="150"/>
      <c r="H207" s="150"/>
      <c r="I207" s="151"/>
      <c r="J207" s="22">
        <f>IF(ISNA(INDEX($A$39:$T$179,MATCH($B207,$B$39:$B$179,0),10)),"",INDEX($A$39:$T$179,MATCH($B207,$B$39:$B$179,0),10))</f>
        <v>5</v>
      </c>
      <c r="K207" s="22">
        <f>IF(ISNA(INDEX($A$39:$T$179,MATCH($B207,$B$39:$B$179,0),11)),"",INDEX($A$39:$T$179,MATCH($B207,$B$39:$B$179,0),11))</f>
        <v>2</v>
      </c>
      <c r="L207" s="22">
        <f>IF(ISNA(INDEX($A$39:$T$179,MATCH($B207,$B$39:$B$179,0),12)),"",INDEX($A$39:$T$179,MATCH($B207,$B$39:$B$179,0),12))</f>
        <v>2</v>
      </c>
      <c r="M207" s="22">
        <f>IF(ISNA(INDEX($A$39:$T$179,MATCH($B207,$B$39:$B$179,0),13)),"",INDEX($A$39:$T$179,MATCH($B207,$B$39:$B$179,0),13))</f>
        <v>0</v>
      </c>
      <c r="N207" s="22">
        <f>IF(ISNA(INDEX($A$39:$T$179,MATCH($B207,$B$39:$B$179,0),14)),"",INDEX($A$39:$T$179,MATCH($B207,$B$39:$B$179,0),14))</f>
        <v>4</v>
      </c>
      <c r="O207" s="22">
        <f>IF(ISNA(INDEX($A$39:$T$179,MATCH($B207,$B$39:$B$179,0),15)),"",INDEX($A$39:$T$179,MATCH($B207,$B$39:$B$179,0),15))</f>
        <v>5</v>
      </c>
      <c r="P207" s="22">
        <f>IF(ISNA(INDEX($A$39:$T$179,MATCH($B207,$B$39:$B$179,0),16)),"",INDEX($A$39:$T$179,MATCH($B207,$B$39:$B$179,0),16))</f>
        <v>9</v>
      </c>
      <c r="Q207" s="35" t="str">
        <f>IF(ISNA(INDEX($A$39:$T$179,MATCH($B207,$B$39:$B$179,0),17)),"",INDEX($A$39:$T$179,MATCH($B207,$B$39:$B$179,0),17))</f>
        <v>E</v>
      </c>
      <c r="R207" s="35">
        <f>IF(ISNA(INDEX($A$39:$T$179,MATCH($B207,$B$39:$B$179,0),18)),"",INDEX($A$39:$T$179,MATCH($B207,$B$39:$B$179,0),18))</f>
        <v>0</v>
      </c>
      <c r="S207" s="35">
        <f>IF(ISNA(INDEX($A$39:$T$179,MATCH($B207,$B$39:$B$179,0),19)),"",INDEX($A$39:$T$179,MATCH($B207,$B$39:$B$179,0),19))</f>
        <v>0</v>
      </c>
      <c r="T207" s="44" t="s">
        <v>44</v>
      </c>
    </row>
    <row r="208" spans="1:20">
      <c r="A208" s="38" t="str">
        <f>IF(ISNA(INDEX($A$39:$T$179,MATCH($B208,$B$39:$B$179,0),1)),"",INDEX($A$39:$T$179,MATCH($B208,$B$39:$B$179,0),1))</f>
        <v>ELM0016</v>
      </c>
      <c r="B208" s="149" t="s">
        <v>105</v>
      </c>
      <c r="C208" s="150"/>
      <c r="D208" s="150"/>
      <c r="E208" s="150"/>
      <c r="F208" s="150"/>
      <c r="G208" s="150"/>
      <c r="H208" s="150"/>
      <c r="I208" s="151"/>
      <c r="J208" s="22">
        <f>IF(ISNA(INDEX($A$39:$T$179,MATCH($B208,$B$39:$B$179,0),10)),"",INDEX($A$39:$T$179,MATCH($B208,$B$39:$B$179,0),10))</f>
        <v>5</v>
      </c>
      <c r="K208" s="22">
        <f>IF(ISNA(INDEX($A$39:$T$179,MATCH($B208,$B$39:$B$179,0),11)),"",INDEX($A$39:$T$179,MATCH($B208,$B$39:$B$179,0),11))</f>
        <v>1</v>
      </c>
      <c r="L208" s="22">
        <f>IF(ISNA(INDEX($A$39:$T$179,MATCH($B208,$B$39:$B$179,0),12)),"",INDEX($A$39:$T$179,MATCH($B208,$B$39:$B$179,0),12))</f>
        <v>1</v>
      </c>
      <c r="M208" s="22">
        <f>IF(ISNA(INDEX($A$39:$T$179,MATCH($B208,$B$39:$B$179,0),13)),"",INDEX($A$39:$T$179,MATCH($B208,$B$39:$B$179,0),13))</f>
        <v>1</v>
      </c>
      <c r="N208" s="22">
        <f>IF(ISNA(INDEX($A$39:$T$179,MATCH($B208,$B$39:$B$179,0),14)),"",INDEX($A$39:$T$179,MATCH($B208,$B$39:$B$179,0),14))</f>
        <v>3</v>
      </c>
      <c r="O208" s="22">
        <f>IF(ISNA(INDEX($A$39:$T$179,MATCH($B208,$B$39:$B$179,0),15)),"",INDEX($A$39:$T$179,MATCH($B208,$B$39:$B$179,0),15))</f>
        <v>6</v>
      </c>
      <c r="P208" s="22">
        <f>IF(ISNA(INDEX($A$39:$T$179,MATCH($B208,$B$39:$B$179,0),16)),"",INDEX($A$39:$T$179,MATCH($B208,$B$39:$B$179,0),16))</f>
        <v>9</v>
      </c>
      <c r="Q208" s="35" t="str">
        <f>IF(ISNA(INDEX($A$39:$T$179,MATCH($B208,$B$39:$B$179,0),17)),"",INDEX($A$39:$T$179,MATCH($B208,$B$39:$B$179,0),17))</f>
        <v>E</v>
      </c>
      <c r="R208" s="35">
        <f>IF(ISNA(INDEX($A$39:$T$179,MATCH($B208,$B$39:$B$179,0),18)),"",INDEX($A$39:$T$179,MATCH($B208,$B$39:$B$179,0),18))</f>
        <v>0</v>
      </c>
      <c r="S208" s="35">
        <f>IF(ISNA(INDEX($A$39:$T$179,MATCH($B208,$B$39:$B$179,0),19)),"",INDEX($A$39:$T$179,MATCH($B208,$B$39:$B$179,0),19))</f>
        <v>0</v>
      </c>
      <c r="T208" s="44" t="s">
        <v>44</v>
      </c>
    </row>
    <row r="209" spans="1:20">
      <c r="A209" s="38" t="str">
        <f>IF(ISNA(INDEX($A$39:$T$179,MATCH($B209,$B$39:$B$179,0),1)),"",INDEX($A$39:$T$179,MATCH($B209,$B$39:$B$179,0),1))</f>
        <v>ELM0017</v>
      </c>
      <c r="B209" s="149" t="s">
        <v>106</v>
      </c>
      <c r="C209" s="150"/>
      <c r="D209" s="150"/>
      <c r="E209" s="150"/>
      <c r="F209" s="150"/>
      <c r="G209" s="150"/>
      <c r="H209" s="150"/>
      <c r="I209" s="151"/>
      <c r="J209" s="22">
        <f>IF(ISNA(INDEX($A$39:$T$179,MATCH($B209,$B$39:$B$179,0),10)),"",INDEX($A$39:$T$179,MATCH($B209,$B$39:$B$179,0),10))</f>
        <v>5</v>
      </c>
      <c r="K209" s="22">
        <f>IF(ISNA(INDEX($A$39:$T$179,MATCH($B209,$B$39:$B$179,0),11)),"",INDEX($A$39:$T$179,MATCH($B209,$B$39:$B$179,0),11))</f>
        <v>2</v>
      </c>
      <c r="L209" s="22">
        <f>IF(ISNA(INDEX($A$39:$T$179,MATCH($B209,$B$39:$B$179,0),12)),"",INDEX($A$39:$T$179,MATCH($B209,$B$39:$B$179,0),12))</f>
        <v>1</v>
      </c>
      <c r="M209" s="22">
        <f>IF(ISNA(INDEX($A$39:$T$179,MATCH($B209,$B$39:$B$179,0),13)),"",INDEX($A$39:$T$179,MATCH($B209,$B$39:$B$179,0),13))</f>
        <v>1</v>
      </c>
      <c r="N209" s="22">
        <f>IF(ISNA(INDEX($A$39:$T$179,MATCH($B209,$B$39:$B$179,0),14)),"",INDEX($A$39:$T$179,MATCH($B209,$B$39:$B$179,0),14))</f>
        <v>4</v>
      </c>
      <c r="O209" s="22">
        <f>IF(ISNA(INDEX($A$39:$T$179,MATCH($B209,$B$39:$B$179,0),15)),"",INDEX($A$39:$T$179,MATCH($B209,$B$39:$B$179,0),15))</f>
        <v>5</v>
      </c>
      <c r="P209" s="22">
        <f>IF(ISNA(INDEX($A$39:$T$179,MATCH($B209,$B$39:$B$179,0),16)),"",INDEX($A$39:$T$179,MATCH($B209,$B$39:$B$179,0),16))</f>
        <v>9</v>
      </c>
      <c r="Q209" s="35" t="str">
        <f>IF(ISNA(INDEX($A$39:$T$179,MATCH($B209,$B$39:$B$179,0),17)),"",INDEX($A$39:$T$179,MATCH($B209,$B$39:$B$179,0),17))</f>
        <v>E</v>
      </c>
      <c r="R209" s="35">
        <f>IF(ISNA(INDEX($A$39:$T$179,MATCH($B209,$B$39:$B$179,0),18)),"",INDEX($A$39:$T$179,MATCH($B209,$B$39:$B$179,0),18))</f>
        <v>0</v>
      </c>
      <c r="S209" s="35">
        <f>IF(ISNA(INDEX($A$39:$T$179,MATCH($B209,$B$39:$B$179,0),19)),"",INDEX($A$39:$T$179,MATCH($B209,$B$39:$B$179,0),19))</f>
        <v>0</v>
      </c>
      <c r="T209" s="44" t="s">
        <v>44</v>
      </c>
    </row>
    <row r="210" spans="1:20">
      <c r="A210" s="38" t="str">
        <f>IF(ISNA(INDEX($A$39:$T$179,MATCH($B210,$B$39:$B$179,0),1)),"",INDEX($A$39:$T$179,MATCH($B210,$B$39:$B$179,0),1))</f>
        <v>ELX0201</v>
      </c>
      <c r="B210" s="149" t="s">
        <v>107</v>
      </c>
      <c r="C210" s="150"/>
      <c r="D210" s="150"/>
      <c r="E210" s="150"/>
      <c r="F210" s="150"/>
      <c r="G210" s="150"/>
      <c r="H210" s="150"/>
      <c r="I210" s="151"/>
      <c r="J210" s="22">
        <f>IF(ISNA(INDEX($A$39:$T$179,MATCH($B210,$B$39:$B$179,0),10)),"",INDEX($A$39:$T$179,MATCH($B210,$B$39:$B$179,0),10))</f>
        <v>3</v>
      </c>
      <c r="K210" s="22">
        <f>IF(ISNA(INDEX($A$39:$T$179,MATCH($B210,$B$39:$B$179,0),11)),"",INDEX($A$39:$T$179,MATCH($B210,$B$39:$B$179,0),11))</f>
        <v>2</v>
      </c>
      <c r="L210" s="22">
        <f>IF(ISNA(INDEX($A$39:$T$179,MATCH($B210,$B$39:$B$179,0),12)),"",INDEX($A$39:$T$179,MATCH($B210,$B$39:$B$179,0),12))</f>
        <v>1</v>
      </c>
      <c r="M210" s="22">
        <f>IF(ISNA(INDEX($A$39:$T$179,MATCH($B210,$B$39:$B$179,0),13)),"",INDEX($A$39:$T$179,MATCH($B210,$B$39:$B$179,0),13))</f>
        <v>0</v>
      </c>
      <c r="N210" s="22">
        <f>IF(ISNA(INDEX($A$39:$T$179,MATCH($B210,$B$39:$B$179,0),14)),"",INDEX($A$39:$T$179,MATCH($B210,$B$39:$B$179,0),14))</f>
        <v>3</v>
      </c>
      <c r="O210" s="22">
        <f>IF(ISNA(INDEX($A$39:$T$179,MATCH($B210,$B$39:$B$179,0),15)),"",INDEX($A$39:$T$179,MATCH($B210,$B$39:$B$179,0),15))</f>
        <v>2</v>
      </c>
      <c r="P210" s="22">
        <f>IF(ISNA(INDEX($A$39:$T$179,MATCH($B210,$B$39:$B$179,0),16)),"",INDEX($A$39:$T$179,MATCH($B210,$B$39:$B$179,0),16))</f>
        <v>5</v>
      </c>
      <c r="Q210" s="35">
        <f>IF(ISNA(INDEX($A$39:$T$179,MATCH($B210,$B$39:$B$179,0),17)),"",INDEX($A$39:$T$179,MATCH($B210,$B$39:$B$179,0),17))</f>
        <v>0</v>
      </c>
      <c r="R210" s="35" t="str">
        <f>IF(ISNA(INDEX($A$39:$T$179,MATCH($B210,$B$39:$B$179,0),18)),"",INDEX($A$39:$T$179,MATCH($B210,$B$39:$B$179,0),18))</f>
        <v>C</v>
      </c>
      <c r="S210" s="35">
        <f>IF(ISNA(INDEX($A$39:$T$179,MATCH($B210,$B$39:$B$179,0),19)),"",INDEX($A$39:$T$179,MATCH($B210,$B$39:$B$179,0),19))</f>
        <v>0</v>
      </c>
      <c r="T210" s="44" t="s">
        <v>44</v>
      </c>
    </row>
    <row r="211" spans="1:20">
      <c r="A211" s="38" t="str">
        <f>IF(ISNA(INDEX($A$39:$T$179,MATCH($B211,$B$39:$B$179,0),1)),"",INDEX($A$39:$T$179,MATCH($B211,$B$39:$B$179,0),1))</f>
        <v>ELX0202</v>
      </c>
      <c r="B211" s="149" t="s">
        <v>108</v>
      </c>
      <c r="C211" s="150"/>
      <c r="D211" s="150"/>
      <c r="E211" s="150"/>
      <c r="F211" s="150"/>
      <c r="G211" s="150"/>
      <c r="H211" s="150"/>
      <c r="I211" s="151"/>
      <c r="J211" s="22">
        <f>IF(ISNA(INDEX($A$39:$T$179,MATCH($B211,$B$39:$B$179,0),10)),"",INDEX($A$39:$T$179,MATCH($B211,$B$39:$B$179,0),10))</f>
        <v>3</v>
      </c>
      <c r="K211" s="22">
        <f>IF(ISNA(INDEX($A$39:$T$179,MATCH($B211,$B$39:$B$179,0),11)),"",INDEX($A$39:$T$179,MATCH($B211,$B$39:$B$179,0),11))</f>
        <v>2</v>
      </c>
      <c r="L211" s="22">
        <f>IF(ISNA(INDEX($A$39:$T$179,MATCH($B211,$B$39:$B$179,0),12)),"",INDEX($A$39:$T$179,MATCH($B211,$B$39:$B$179,0),12))</f>
        <v>1</v>
      </c>
      <c r="M211" s="22">
        <f>IF(ISNA(INDEX($A$39:$T$179,MATCH($B211,$B$39:$B$179,0),13)),"",INDEX($A$39:$T$179,MATCH($B211,$B$39:$B$179,0),13))</f>
        <v>0</v>
      </c>
      <c r="N211" s="22">
        <f>IF(ISNA(INDEX($A$39:$T$179,MATCH($B211,$B$39:$B$179,0),14)),"",INDEX($A$39:$T$179,MATCH($B211,$B$39:$B$179,0),14))</f>
        <v>3</v>
      </c>
      <c r="O211" s="22">
        <f>IF(ISNA(INDEX($A$39:$T$179,MATCH($B211,$B$39:$B$179,0),15)),"",INDEX($A$39:$T$179,MATCH($B211,$B$39:$B$179,0),15))</f>
        <v>2</v>
      </c>
      <c r="P211" s="22">
        <f>IF(ISNA(INDEX($A$39:$T$179,MATCH($B211,$B$39:$B$179,0),16)),"",INDEX($A$39:$T$179,MATCH($B211,$B$39:$B$179,0),16))</f>
        <v>5</v>
      </c>
      <c r="Q211" s="35">
        <f>IF(ISNA(INDEX($A$39:$T$179,MATCH($B211,$B$39:$B$179,0),17)),"",INDEX($A$39:$T$179,MATCH($B211,$B$39:$B$179,0),17))</f>
        <v>0</v>
      </c>
      <c r="R211" s="35" t="str">
        <f>IF(ISNA(INDEX($A$39:$T$179,MATCH($B211,$B$39:$B$179,0),18)),"",INDEX($A$39:$T$179,MATCH($B211,$B$39:$B$179,0),18))</f>
        <v>C</v>
      </c>
      <c r="S211" s="35">
        <f>IF(ISNA(INDEX($A$39:$T$179,MATCH($B211,$B$39:$B$179,0),19)),"",INDEX($A$39:$T$179,MATCH($B211,$B$39:$B$179,0),19))</f>
        <v>0</v>
      </c>
      <c r="T211" s="44" t="s">
        <v>44</v>
      </c>
    </row>
    <row r="212" spans="1:20">
      <c r="A212" s="38" t="str">
        <f>IF(ISNA(INDEX($A$39:$T$179,MATCH($B212,$B$39:$B$179,0),1)),"",INDEX($A$39:$T$179,MATCH($B212,$B$39:$B$179,0),1))</f>
        <v>ELM0073</v>
      </c>
      <c r="B212" s="149" t="s">
        <v>113</v>
      </c>
      <c r="C212" s="150"/>
      <c r="D212" s="150"/>
      <c r="E212" s="150"/>
      <c r="F212" s="150"/>
      <c r="G212" s="150"/>
      <c r="H212" s="150"/>
      <c r="I212" s="151"/>
      <c r="J212" s="22">
        <f>IF(ISNA(INDEX($A$39:$T$179,MATCH($B212,$B$39:$B$179,0),10)),"",INDEX($A$39:$T$179,MATCH($B212,$B$39:$B$179,0),10))</f>
        <v>4</v>
      </c>
      <c r="K212" s="22">
        <f>IF(ISNA(INDEX($A$39:$T$179,MATCH($B212,$B$39:$B$179,0),11)),"",INDEX($A$39:$T$179,MATCH($B212,$B$39:$B$179,0),11))</f>
        <v>2</v>
      </c>
      <c r="L212" s="22">
        <f>IF(ISNA(INDEX($A$39:$T$179,MATCH($B212,$B$39:$B$179,0),12)),"",INDEX($A$39:$T$179,MATCH($B212,$B$39:$B$179,0),12))</f>
        <v>2</v>
      </c>
      <c r="M212" s="22">
        <f>IF(ISNA(INDEX($A$39:$T$179,MATCH($B212,$B$39:$B$179,0),13)),"",INDEX($A$39:$T$179,MATCH($B212,$B$39:$B$179,0),13))</f>
        <v>0</v>
      </c>
      <c r="N212" s="22">
        <f>IF(ISNA(INDEX($A$39:$T$179,MATCH($B212,$B$39:$B$179,0),14)),"",INDEX($A$39:$T$179,MATCH($B212,$B$39:$B$179,0),14))</f>
        <v>4</v>
      </c>
      <c r="O212" s="22">
        <f>IF(ISNA(INDEX($A$39:$T$179,MATCH($B212,$B$39:$B$179,0),15)),"",INDEX($A$39:$T$179,MATCH($B212,$B$39:$B$179,0),15))</f>
        <v>3</v>
      </c>
      <c r="P212" s="22">
        <f>IF(ISNA(INDEX($A$39:$T$179,MATCH($B212,$B$39:$B$179,0),16)),"",INDEX($A$39:$T$179,MATCH($B212,$B$39:$B$179,0),16))</f>
        <v>7</v>
      </c>
      <c r="Q212" s="35" t="str">
        <f>IF(ISNA(INDEX($A$39:$T$179,MATCH($B212,$B$39:$B$179,0),17)),"",INDEX($A$39:$T$179,MATCH($B212,$B$39:$B$179,0),17))</f>
        <v>E</v>
      </c>
      <c r="R212" s="35">
        <f>IF(ISNA(INDEX($A$39:$T$179,MATCH($B212,$B$39:$B$179,0),18)),"",INDEX($A$39:$T$179,MATCH($B212,$B$39:$B$179,0),18))</f>
        <v>0</v>
      </c>
      <c r="S212" s="35">
        <f>IF(ISNA(INDEX($A$39:$T$179,MATCH($B212,$B$39:$B$179,0),19)),"",INDEX($A$39:$T$179,MATCH($B212,$B$39:$B$179,0),19))</f>
        <v>0</v>
      </c>
      <c r="T212" s="44" t="s">
        <v>44</v>
      </c>
    </row>
    <row r="213" spans="1:20">
      <c r="A213" s="38" t="str">
        <f>IF(ISNA(INDEX($A$39:$T$179,MATCH($B213,$B$39:$B$179,0),1)),"",INDEX($A$39:$T$179,MATCH($B213,$B$39:$B$179,0),1))</f>
        <v>ELM0064</v>
      </c>
      <c r="B213" s="149" t="s">
        <v>114</v>
      </c>
      <c r="C213" s="150"/>
      <c r="D213" s="150"/>
      <c r="E213" s="150"/>
      <c r="F213" s="150"/>
      <c r="G213" s="150"/>
      <c r="H213" s="150"/>
      <c r="I213" s="151"/>
      <c r="J213" s="22">
        <f>IF(ISNA(INDEX($A$39:$T$179,MATCH($B213,$B$39:$B$179,0),10)),"",INDEX($A$39:$T$179,MATCH($B213,$B$39:$B$179,0),10))</f>
        <v>4</v>
      </c>
      <c r="K213" s="22">
        <f>IF(ISNA(INDEX($A$39:$T$179,MATCH($B213,$B$39:$B$179,0),11)),"",INDEX($A$39:$T$179,MATCH($B213,$B$39:$B$179,0),11))</f>
        <v>2</v>
      </c>
      <c r="L213" s="22">
        <f>IF(ISNA(INDEX($A$39:$T$179,MATCH($B213,$B$39:$B$179,0),12)),"",INDEX($A$39:$T$179,MATCH($B213,$B$39:$B$179,0),12))</f>
        <v>2</v>
      </c>
      <c r="M213" s="22">
        <f>IF(ISNA(INDEX($A$39:$T$179,MATCH($B213,$B$39:$B$179,0),13)),"",INDEX($A$39:$T$179,MATCH($B213,$B$39:$B$179,0),13))</f>
        <v>0</v>
      </c>
      <c r="N213" s="22">
        <f>IF(ISNA(INDEX($A$39:$T$179,MATCH($B213,$B$39:$B$179,0),14)),"",INDEX($A$39:$T$179,MATCH($B213,$B$39:$B$179,0),14))</f>
        <v>4</v>
      </c>
      <c r="O213" s="22">
        <f>IF(ISNA(INDEX($A$39:$T$179,MATCH($B213,$B$39:$B$179,0),15)),"",INDEX($A$39:$T$179,MATCH($B213,$B$39:$B$179,0),15))</f>
        <v>3</v>
      </c>
      <c r="P213" s="22">
        <f>IF(ISNA(INDEX($A$39:$T$179,MATCH($B213,$B$39:$B$179,0),16)),"",INDEX($A$39:$T$179,MATCH($B213,$B$39:$B$179,0),16))</f>
        <v>7</v>
      </c>
      <c r="Q213" s="35" t="str">
        <f>IF(ISNA(INDEX($A$39:$T$179,MATCH($B213,$B$39:$B$179,0),17)),"",INDEX($A$39:$T$179,MATCH($B213,$B$39:$B$179,0),17))</f>
        <v>E</v>
      </c>
      <c r="R213" s="35">
        <f>IF(ISNA(INDEX($A$39:$T$179,MATCH($B213,$B$39:$B$179,0),18)),"",INDEX($A$39:$T$179,MATCH($B213,$B$39:$B$179,0),18))</f>
        <v>0</v>
      </c>
      <c r="S213" s="35">
        <f>IF(ISNA(INDEX($A$39:$T$179,MATCH($B213,$B$39:$B$179,0),19)),"",INDEX($A$39:$T$179,MATCH($B213,$B$39:$B$179,0),19))</f>
        <v>0</v>
      </c>
      <c r="T213" s="44" t="s">
        <v>44</v>
      </c>
    </row>
    <row r="214" spans="1:20">
      <c r="A214" s="38" t="str">
        <f>IF(ISNA(INDEX($A$39:$T$179,MATCH($B214,$B$39:$B$179,0),1)),"",INDEX($A$39:$T$179,MATCH($B214,$B$39:$B$179,0),1))</f>
        <v>ELM0056</v>
      </c>
      <c r="B214" s="149" t="s">
        <v>115</v>
      </c>
      <c r="C214" s="150"/>
      <c r="D214" s="150"/>
      <c r="E214" s="150"/>
      <c r="F214" s="150"/>
      <c r="G214" s="150"/>
      <c r="H214" s="150"/>
      <c r="I214" s="151"/>
      <c r="J214" s="22">
        <f>IF(ISNA(INDEX($A$39:$T$179,MATCH($B214,$B$39:$B$179,0),10)),"",INDEX($A$39:$T$179,MATCH($B214,$B$39:$B$179,0),10))</f>
        <v>4</v>
      </c>
      <c r="K214" s="22">
        <f>IF(ISNA(INDEX($A$39:$T$179,MATCH($B214,$B$39:$B$179,0),11)),"",INDEX($A$39:$T$179,MATCH($B214,$B$39:$B$179,0),11))</f>
        <v>1</v>
      </c>
      <c r="L214" s="22">
        <f>IF(ISNA(INDEX($A$39:$T$179,MATCH($B214,$B$39:$B$179,0),12)),"",INDEX($A$39:$T$179,MATCH($B214,$B$39:$B$179,0),12))</f>
        <v>2</v>
      </c>
      <c r="M214" s="22">
        <f>IF(ISNA(INDEX($A$39:$T$179,MATCH($B214,$B$39:$B$179,0),13)),"",INDEX($A$39:$T$179,MATCH($B214,$B$39:$B$179,0),13))</f>
        <v>0</v>
      </c>
      <c r="N214" s="22">
        <f>IF(ISNA(INDEX($A$39:$T$179,MATCH($B214,$B$39:$B$179,0),14)),"",INDEX($A$39:$T$179,MATCH($B214,$B$39:$B$179,0),14))</f>
        <v>3</v>
      </c>
      <c r="O214" s="22">
        <f>IF(ISNA(INDEX($A$39:$T$179,MATCH($B214,$B$39:$B$179,0),15)),"",INDEX($A$39:$T$179,MATCH($B214,$B$39:$B$179,0),15))</f>
        <v>4</v>
      </c>
      <c r="P214" s="22">
        <f>IF(ISNA(INDEX($A$39:$T$179,MATCH($B214,$B$39:$B$179,0),16)),"",INDEX($A$39:$T$179,MATCH($B214,$B$39:$B$179,0),16))</f>
        <v>7</v>
      </c>
      <c r="Q214" s="35" t="str">
        <f>IF(ISNA(INDEX($A$39:$T$179,MATCH($B214,$B$39:$B$179,0),17)),"",INDEX($A$39:$T$179,MATCH($B214,$B$39:$B$179,0),17))</f>
        <v>E</v>
      </c>
      <c r="R214" s="35">
        <f>IF(ISNA(INDEX($A$39:$T$179,MATCH($B214,$B$39:$B$179,0),18)),"",INDEX($A$39:$T$179,MATCH($B214,$B$39:$B$179,0),18))</f>
        <v>0</v>
      </c>
      <c r="S214" s="35">
        <f>IF(ISNA(INDEX($A$39:$T$179,MATCH($B214,$B$39:$B$179,0),19)),"",INDEX($A$39:$T$179,MATCH($B214,$B$39:$B$179,0),19))</f>
        <v>0</v>
      </c>
      <c r="T214" s="44" t="s">
        <v>44</v>
      </c>
    </row>
    <row r="215" spans="1:20">
      <c r="A215" s="38" t="str">
        <f>IF(ISNA(INDEX($A$39:$T$179,MATCH($B215,$B$39:$B$179,0),1)),"",INDEX($A$39:$T$179,MATCH($B215,$B$39:$B$179,0),1))</f>
        <v>ELM0005</v>
      </c>
      <c r="B215" s="149" t="s">
        <v>116</v>
      </c>
      <c r="C215" s="150"/>
      <c r="D215" s="150"/>
      <c r="E215" s="150"/>
      <c r="F215" s="150"/>
      <c r="G215" s="150"/>
      <c r="H215" s="150"/>
      <c r="I215" s="151"/>
      <c r="J215" s="22">
        <f>IF(ISNA(INDEX($A$39:$T$179,MATCH($B215,$B$39:$B$179,0),10)),"",INDEX($A$39:$T$179,MATCH($B215,$B$39:$B$179,0),10))</f>
        <v>4</v>
      </c>
      <c r="K215" s="22">
        <f>IF(ISNA(INDEX($A$39:$T$179,MATCH($B215,$B$39:$B$179,0),11)),"",INDEX($A$39:$T$179,MATCH($B215,$B$39:$B$179,0),11))</f>
        <v>1</v>
      </c>
      <c r="L215" s="22">
        <f>IF(ISNA(INDEX($A$39:$T$179,MATCH($B215,$B$39:$B$179,0),12)),"",INDEX($A$39:$T$179,MATCH($B215,$B$39:$B$179,0),12))</f>
        <v>2</v>
      </c>
      <c r="M215" s="22">
        <f>IF(ISNA(INDEX($A$39:$T$179,MATCH($B215,$B$39:$B$179,0),13)),"",INDEX($A$39:$T$179,MATCH($B215,$B$39:$B$179,0),13))</f>
        <v>0</v>
      </c>
      <c r="N215" s="22">
        <f>IF(ISNA(INDEX($A$39:$T$179,MATCH($B215,$B$39:$B$179,0),14)),"",INDEX($A$39:$T$179,MATCH($B215,$B$39:$B$179,0),14))</f>
        <v>3</v>
      </c>
      <c r="O215" s="22">
        <f>IF(ISNA(INDEX($A$39:$T$179,MATCH($B215,$B$39:$B$179,0),15)),"",INDEX($A$39:$T$179,MATCH($B215,$B$39:$B$179,0),15))</f>
        <v>4</v>
      </c>
      <c r="P215" s="22">
        <f>IF(ISNA(INDEX($A$39:$T$179,MATCH($B215,$B$39:$B$179,0),16)),"",INDEX($A$39:$T$179,MATCH($B215,$B$39:$B$179,0),16))</f>
        <v>7</v>
      </c>
      <c r="Q215" s="35" t="str">
        <f>IF(ISNA(INDEX($A$39:$T$179,MATCH($B215,$B$39:$B$179,0),17)),"",INDEX($A$39:$T$179,MATCH($B215,$B$39:$B$179,0),17))</f>
        <v>E</v>
      </c>
      <c r="R215" s="35">
        <f>IF(ISNA(INDEX($A$39:$T$179,MATCH($B215,$B$39:$B$179,0),18)),"",INDEX($A$39:$T$179,MATCH($B215,$B$39:$B$179,0),18))</f>
        <v>0</v>
      </c>
      <c r="S215" s="35">
        <f>IF(ISNA(INDEX($A$39:$T$179,MATCH($B215,$B$39:$B$179,0),19)),"",INDEX($A$39:$T$179,MATCH($B215,$B$39:$B$179,0),19))</f>
        <v>0</v>
      </c>
      <c r="T215" s="44" t="s">
        <v>44</v>
      </c>
    </row>
    <row r="216" spans="1:20">
      <c r="A216" s="38" t="str">
        <f>IF(ISNA(INDEX($A$39:$T$179,MATCH($B216,$B$39:$B$179,0),1)),"",INDEX($A$39:$T$179,MATCH($B216,$B$39:$B$179,0),1))</f>
        <v>ELM0250</v>
      </c>
      <c r="B216" s="149" t="s">
        <v>117</v>
      </c>
      <c r="C216" s="150"/>
      <c r="D216" s="150"/>
      <c r="E216" s="150"/>
      <c r="F216" s="150"/>
      <c r="G216" s="150"/>
      <c r="H216" s="150"/>
      <c r="I216" s="151"/>
      <c r="J216" s="22">
        <f>IF(ISNA(INDEX($A$39:$T$179,MATCH($B216,$B$39:$B$179,0),10)),"",INDEX($A$39:$T$179,MATCH($B216,$B$39:$B$179,0),10))</f>
        <v>4</v>
      </c>
      <c r="K216" s="22">
        <f>IF(ISNA(INDEX($A$39:$T$179,MATCH($B216,$B$39:$B$179,0),11)),"",INDEX($A$39:$T$179,MATCH($B216,$B$39:$B$179,0),11))</f>
        <v>1</v>
      </c>
      <c r="L216" s="22">
        <f>IF(ISNA(INDEX($A$39:$T$179,MATCH($B216,$B$39:$B$179,0),12)),"",INDEX($A$39:$T$179,MATCH($B216,$B$39:$B$179,0),12))</f>
        <v>2</v>
      </c>
      <c r="M216" s="22">
        <f>IF(ISNA(INDEX($A$39:$T$179,MATCH($B216,$B$39:$B$179,0),13)),"",INDEX($A$39:$T$179,MATCH($B216,$B$39:$B$179,0),13))</f>
        <v>0</v>
      </c>
      <c r="N216" s="22">
        <f>IF(ISNA(INDEX($A$39:$T$179,MATCH($B216,$B$39:$B$179,0),14)),"",INDEX($A$39:$T$179,MATCH($B216,$B$39:$B$179,0),14))</f>
        <v>3</v>
      </c>
      <c r="O216" s="22">
        <f>IF(ISNA(INDEX($A$39:$T$179,MATCH($B216,$B$39:$B$179,0),15)),"",INDEX($A$39:$T$179,MATCH($B216,$B$39:$B$179,0),15))</f>
        <v>4</v>
      </c>
      <c r="P216" s="22">
        <f>IF(ISNA(INDEX($A$39:$T$179,MATCH($B216,$B$39:$B$179,0),16)),"",INDEX($A$39:$T$179,MATCH($B216,$B$39:$B$179,0),16))</f>
        <v>7</v>
      </c>
      <c r="Q216" s="35" t="str">
        <f>IF(ISNA(INDEX($A$39:$T$179,MATCH($B216,$B$39:$B$179,0),17)),"",INDEX($A$39:$T$179,MATCH($B216,$B$39:$B$179,0),17))</f>
        <v>E</v>
      </c>
      <c r="R216" s="35">
        <f>IF(ISNA(INDEX($A$39:$T$179,MATCH($B216,$B$39:$B$179,0),18)),"",INDEX($A$39:$T$179,MATCH($B216,$B$39:$B$179,0),18))</f>
        <v>0</v>
      </c>
      <c r="S216" s="35">
        <f>IF(ISNA(INDEX($A$39:$T$179,MATCH($B216,$B$39:$B$179,0),19)),"",INDEX($A$39:$T$179,MATCH($B216,$B$39:$B$179,0),19))</f>
        <v>0</v>
      </c>
      <c r="T216" s="44" t="s">
        <v>44</v>
      </c>
    </row>
    <row r="217" spans="1:20">
      <c r="A217" s="38" t="str">
        <f>IF(ISNA(INDEX($A$39:$T$179,MATCH($B217,$B$39:$B$179,0),1)),"",INDEX($A$39:$T$179,MATCH($B217,$B$39:$B$179,0),1))</f>
        <v>ELM0120</v>
      </c>
      <c r="B217" s="149" t="s">
        <v>266</v>
      </c>
      <c r="C217" s="150"/>
      <c r="D217" s="150"/>
      <c r="E217" s="150"/>
      <c r="F217" s="150"/>
      <c r="G217" s="150"/>
      <c r="H217" s="150"/>
      <c r="I217" s="151"/>
      <c r="J217" s="22">
        <f>IF(ISNA(INDEX($A$39:$T$179,MATCH($B217,$B$39:$B$179,0),10)),"",INDEX($A$39:$T$179,MATCH($B217,$B$39:$B$179,0),10))</f>
        <v>3</v>
      </c>
      <c r="K217" s="159" t="str">
        <f>IF(ISNA(INDEX($A$39:$T$179,MATCH($B217,$B$39:$B$179,0),11)),"",INDEX($A$39:$T$179,MATCH($B217,$B$39:$B$179,0),11))</f>
        <v>3 săpt. x 30 ore = 90 ore</v>
      </c>
      <c r="L217" s="160"/>
      <c r="M217" s="161"/>
      <c r="N217" s="22">
        <f>IF(ISNA(INDEX($A$39:$T$179,MATCH($B217,$B$39:$B$179,0),14)),"",INDEX($A$39:$T$179,MATCH($B217,$B$39:$B$179,0),14))</f>
        <v>1</v>
      </c>
      <c r="O217" s="22">
        <f>IF(ISNA(INDEX($A$39:$T$179,MATCH($B217,$B$39:$B$179,0),15)),"",INDEX($A$39:$T$179,MATCH($B217,$B$39:$B$179,0),15))</f>
        <v>4</v>
      </c>
      <c r="P217" s="22">
        <f>IF(ISNA(INDEX($A$39:$T$179,MATCH($B217,$B$39:$B$179,0),16)),"",INDEX($A$39:$T$179,MATCH($B217,$B$39:$B$179,0),16))</f>
        <v>5</v>
      </c>
      <c r="Q217" s="35">
        <f>IF(ISNA(INDEX($A$39:$T$179,MATCH($B217,$B$39:$B$179,0),17)),"",INDEX($A$39:$T$179,MATCH($B217,$B$39:$B$179,0),17))</f>
        <v>0</v>
      </c>
      <c r="R217" s="35" t="str">
        <f>IF(ISNA(INDEX($A$39:$T$179,MATCH($B217,$B$39:$B$179,0),18)),"",INDEX($A$39:$T$179,MATCH($B217,$B$39:$B$179,0),18))</f>
        <v>C</v>
      </c>
      <c r="S217" s="35">
        <f>IF(ISNA(INDEX($A$39:$T$179,MATCH($B217,$B$39:$B$179,0),19)),"",INDEX($A$39:$T$179,MATCH($B217,$B$39:$B$179,0),19))</f>
        <v>0</v>
      </c>
      <c r="T217" s="44" t="s">
        <v>44</v>
      </c>
    </row>
    <row r="218" spans="1:20">
      <c r="A218" s="38" t="str">
        <f>IF(ISNA(INDEX($A$39:$T$179,MATCH($B218,$B$39:$B$179,0),1)),"",INDEX($A$39:$T$179,MATCH($B218,$B$39:$B$179,0),1))</f>
        <v>ELX0058</v>
      </c>
      <c r="B218" s="149" t="s">
        <v>118</v>
      </c>
      <c r="C218" s="150"/>
      <c r="D218" s="150"/>
      <c r="E218" s="150"/>
      <c r="F218" s="150"/>
      <c r="G218" s="150"/>
      <c r="H218" s="150"/>
      <c r="I218" s="151"/>
      <c r="J218" s="22">
        <f>IF(ISNA(INDEX($A$39:$T$179,MATCH($B218,$B$39:$B$179,0),10)),"",INDEX($A$39:$T$179,MATCH($B218,$B$39:$B$179,0),10))</f>
        <v>4</v>
      </c>
      <c r="K218" s="22">
        <f>IF(ISNA(INDEX($A$39:$T$179,MATCH($B218,$B$39:$B$179,0),11)),"",INDEX($A$39:$T$179,MATCH($B218,$B$39:$B$179,0),11))</f>
        <v>2</v>
      </c>
      <c r="L218" s="22">
        <f>IF(ISNA(INDEX($A$39:$T$179,MATCH($B218,$B$39:$B$179,0),12)),"",INDEX($A$39:$T$179,MATCH($B218,$B$39:$B$179,0),12))</f>
        <v>1</v>
      </c>
      <c r="M218" s="22">
        <f>IF(ISNA(INDEX($A$39:$T$179,MATCH($B218,$B$39:$B$179,0),13)),"",INDEX($A$39:$T$179,MATCH($B218,$B$39:$B$179,0),13))</f>
        <v>0</v>
      </c>
      <c r="N218" s="22">
        <f>IF(ISNA(INDEX($A$39:$T$179,MATCH($B218,$B$39:$B$179,0),14)),"",INDEX($A$39:$T$179,MATCH($B218,$B$39:$B$179,0),14))</f>
        <v>3</v>
      </c>
      <c r="O218" s="22">
        <f>IF(ISNA(INDEX($A$39:$T$179,MATCH($B218,$B$39:$B$179,0),15)),"",INDEX($A$39:$T$179,MATCH($B218,$B$39:$B$179,0),15))</f>
        <v>4</v>
      </c>
      <c r="P218" s="22">
        <f>IF(ISNA(INDEX($A$39:$T$179,MATCH($B218,$B$39:$B$179,0),16)),"",INDEX($A$39:$T$179,MATCH($B218,$B$39:$B$179,0),16))</f>
        <v>7</v>
      </c>
      <c r="Q218" s="35">
        <f>IF(ISNA(INDEX($A$39:$T$179,MATCH($B218,$B$39:$B$179,0),17)),"",INDEX($A$39:$T$179,MATCH($B218,$B$39:$B$179,0),17))</f>
        <v>0</v>
      </c>
      <c r="R218" s="35" t="str">
        <f>IF(ISNA(INDEX($A$39:$T$179,MATCH($B218,$B$39:$B$179,0),18)),"",INDEX($A$39:$T$179,MATCH($B218,$B$39:$B$179,0),18))</f>
        <v>C</v>
      </c>
      <c r="S218" s="35">
        <f>IF(ISNA(INDEX($A$39:$T$179,MATCH($B218,$B$39:$B$179,0),19)),"",INDEX($A$39:$T$179,MATCH($B218,$B$39:$B$179,0),19))</f>
        <v>0</v>
      </c>
      <c r="T218" s="44" t="s">
        <v>44</v>
      </c>
    </row>
    <row r="219" spans="1:20">
      <c r="A219" s="38" t="str">
        <f>IF(ISNA(INDEX($A$39:$T$179,MATCH($B219,$B$39:$B$179,0),1)),"",INDEX($A$39:$T$179,MATCH($B219,$B$39:$B$179,0),1))</f>
        <v>ELM0249</v>
      </c>
      <c r="B219" s="149" t="s">
        <v>127</v>
      </c>
      <c r="C219" s="150"/>
      <c r="D219" s="150"/>
      <c r="E219" s="150"/>
      <c r="F219" s="150"/>
      <c r="G219" s="150"/>
      <c r="H219" s="150"/>
      <c r="I219" s="151"/>
      <c r="J219" s="22">
        <f>IF(ISNA(INDEX($A$39:$T$179,MATCH($B219,$B$39:$B$179,0),10)),"",INDEX($A$39:$T$179,MATCH($B219,$B$39:$B$179,0),10))</f>
        <v>4</v>
      </c>
      <c r="K219" s="22">
        <f>IF(ISNA(INDEX($A$39:$T$179,MATCH($B219,$B$39:$B$179,0),11)),"",INDEX($A$39:$T$179,MATCH($B219,$B$39:$B$179,0),11))</f>
        <v>2</v>
      </c>
      <c r="L219" s="22">
        <f>IF(ISNA(INDEX($A$39:$T$179,MATCH($B219,$B$39:$B$179,0),12)),"",INDEX($A$39:$T$179,MATCH($B219,$B$39:$B$179,0),12))</f>
        <v>2</v>
      </c>
      <c r="M219" s="22">
        <f>IF(ISNA(INDEX($A$39:$T$179,MATCH($B219,$B$39:$B$179,0),13)),"",INDEX($A$39:$T$179,MATCH($B219,$B$39:$B$179,0),13))</f>
        <v>0</v>
      </c>
      <c r="N219" s="22">
        <f>IF(ISNA(INDEX($A$39:$T$179,MATCH($B219,$B$39:$B$179,0),14)),"",INDEX($A$39:$T$179,MATCH($B219,$B$39:$B$179,0),14))</f>
        <v>4</v>
      </c>
      <c r="O219" s="22">
        <f>IF(ISNA(INDEX($A$39:$T$179,MATCH($B219,$B$39:$B$179,0),15)),"",INDEX($A$39:$T$179,MATCH($B219,$B$39:$B$179,0),15))</f>
        <v>3</v>
      </c>
      <c r="P219" s="22">
        <f>IF(ISNA(INDEX($A$39:$T$179,MATCH($B219,$B$39:$B$179,0),16)),"",INDEX($A$39:$T$179,MATCH($B219,$B$39:$B$179,0),16))</f>
        <v>7</v>
      </c>
      <c r="Q219" s="35" t="str">
        <f>IF(ISNA(INDEX($A$39:$T$179,MATCH($B219,$B$39:$B$179,0),17)),"",INDEX($A$39:$T$179,MATCH($B219,$B$39:$B$179,0),17))</f>
        <v>E</v>
      </c>
      <c r="R219" s="35">
        <f>IF(ISNA(INDEX($A$39:$T$179,MATCH($B219,$B$39:$B$179,0),18)),"",INDEX($A$39:$T$179,MATCH($B219,$B$39:$B$179,0),18))</f>
        <v>0</v>
      </c>
      <c r="S219" s="35">
        <f>IF(ISNA(INDEX($A$39:$T$179,MATCH($B219,$B$39:$B$179,0),19)),"",INDEX($A$39:$T$179,MATCH($B219,$B$39:$B$179,0),19))</f>
        <v>0</v>
      </c>
      <c r="T219" s="44" t="s">
        <v>44</v>
      </c>
    </row>
    <row r="220" spans="1:20">
      <c r="A220" s="38" t="str">
        <f>IF(ISNA(INDEX($A$39:$T$179,MATCH($B220,$B$39:$B$179,0),1)),"",INDEX($A$39:$T$179,MATCH($B220,$B$39:$B$179,0),1))</f>
        <v>ELM0121</v>
      </c>
      <c r="B220" s="149" t="s">
        <v>133</v>
      </c>
      <c r="C220" s="150"/>
      <c r="D220" s="150"/>
      <c r="E220" s="150"/>
      <c r="F220" s="150"/>
      <c r="G220" s="150"/>
      <c r="H220" s="150"/>
      <c r="I220" s="151"/>
      <c r="J220" s="22">
        <f>IF(ISNA(INDEX($A$39:$T$179,MATCH($B220,$B$39:$B$179,0),10)),"",INDEX($A$39:$T$179,MATCH($B220,$B$39:$B$179,0),10))</f>
        <v>5</v>
      </c>
      <c r="K220" s="22">
        <f>IF(ISNA(INDEX($A$39:$T$179,MATCH($B220,$B$39:$B$179,0),11)),"",INDEX($A$39:$T$179,MATCH($B220,$B$39:$B$179,0),11))</f>
        <v>2</v>
      </c>
      <c r="L220" s="22">
        <f>IF(ISNA(INDEX($A$39:$T$179,MATCH($B220,$B$39:$B$179,0),12)),"",INDEX($A$39:$T$179,MATCH($B220,$B$39:$B$179,0),12))</f>
        <v>2</v>
      </c>
      <c r="M220" s="22">
        <f>IF(ISNA(INDEX($A$39:$T$179,MATCH($B220,$B$39:$B$179,0),13)),"",INDEX($A$39:$T$179,MATCH($B220,$B$39:$B$179,0),13))</f>
        <v>0</v>
      </c>
      <c r="N220" s="22">
        <f>IF(ISNA(INDEX($A$39:$T$179,MATCH($B220,$B$39:$B$179,0),14)),"",INDEX($A$39:$T$179,MATCH($B220,$B$39:$B$179,0),14))</f>
        <v>4</v>
      </c>
      <c r="O220" s="22">
        <f>IF(ISNA(INDEX($A$39:$T$179,MATCH($B220,$B$39:$B$179,0),15)),"",INDEX($A$39:$T$179,MATCH($B220,$B$39:$B$179,0),15))</f>
        <v>5</v>
      </c>
      <c r="P220" s="22">
        <f>IF(ISNA(INDEX($A$39:$T$179,MATCH($B220,$B$39:$B$179,0),16)),"",INDEX($A$39:$T$179,MATCH($B220,$B$39:$B$179,0),16))</f>
        <v>9</v>
      </c>
      <c r="Q220" s="35" t="str">
        <f>IF(ISNA(INDEX($A$39:$T$179,MATCH($B220,$B$39:$B$179,0),17)),"",INDEX($A$39:$T$179,MATCH($B220,$B$39:$B$179,0),17))</f>
        <v>E</v>
      </c>
      <c r="R220" s="35">
        <f>IF(ISNA(INDEX($A$39:$T$179,MATCH($B220,$B$39:$B$179,0),18)),"",INDEX($A$39:$T$179,MATCH($B220,$B$39:$B$179,0),18))</f>
        <v>0</v>
      </c>
      <c r="S220" s="35">
        <f>IF(ISNA(INDEX($A$39:$T$179,MATCH($B220,$B$39:$B$179,0),19)),"",INDEX($A$39:$T$179,MATCH($B220,$B$39:$B$179,0),19))</f>
        <v>0</v>
      </c>
      <c r="T220" s="21" t="s">
        <v>44</v>
      </c>
    </row>
    <row r="221" spans="1:20">
      <c r="A221" s="38" t="str">
        <f>IF(ISNA(INDEX($A$39:$T$179,MATCH($B221,$B$39:$B$179,0),1)),"",INDEX($A$39:$T$179,MATCH($B221,$B$39:$B$179,0),1))</f>
        <v>ELM0176</v>
      </c>
      <c r="B221" s="149" t="s">
        <v>134</v>
      </c>
      <c r="C221" s="150"/>
      <c r="D221" s="150"/>
      <c r="E221" s="150"/>
      <c r="F221" s="150"/>
      <c r="G221" s="150"/>
      <c r="H221" s="150"/>
      <c r="I221" s="151"/>
      <c r="J221" s="22">
        <f>IF(ISNA(INDEX($A$39:$T$179,MATCH($B221,$B$39:$B$179,0),10)),"",INDEX($A$39:$T$179,MATCH($B221,$B$39:$B$179,0),10))</f>
        <v>5</v>
      </c>
      <c r="K221" s="22">
        <f>IF(ISNA(INDEX($A$39:$T$179,MATCH($B221,$B$39:$B$179,0),11)),"",INDEX($A$39:$T$179,MATCH($B221,$B$39:$B$179,0),11))</f>
        <v>2</v>
      </c>
      <c r="L221" s="22">
        <f>IF(ISNA(INDEX($A$39:$T$179,MATCH($B221,$B$39:$B$179,0),12)),"",INDEX($A$39:$T$179,MATCH($B221,$B$39:$B$179,0),12))</f>
        <v>2</v>
      </c>
      <c r="M221" s="22">
        <f>IF(ISNA(INDEX($A$39:$T$179,MATCH($B221,$B$39:$B$179,0),13)),"",INDEX($A$39:$T$179,MATCH($B221,$B$39:$B$179,0),13))</f>
        <v>0</v>
      </c>
      <c r="N221" s="22">
        <f>IF(ISNA(INDEX($A$39:$T$179,MATCH($B221,$B$39:$B$179,0),14)),"",INDEX($A$39:$T$179,MATCH($B221,$B$39:$B$179,0),14))</f>
        <v>4</v>
      </c>
      <c r="O221" s="22">
        <f>IF(ISNA(INDEX($A$39:$T$179,MATCH($B221,$B$39:$B$179,0),15)),"",INDEX($A$39:$T$179,MATCH($B221,$B$39:$B$179,0),15))</f>
        <v>5</v>
      </c>
      <c r="P221" s="22">
        <f>IF(ISNA(INDEX($A$39:$T$179,MATCH($B221,$B$39:$B$179,0),16)),"",INDEX($A$39:$T$179,MATCH($B221,$B$39:$B$179,0),16))</f>
        <v>9</v>
      </c>
      <c r="Q221" s="35" t="str">
        <f>IF(ISNA(INDEX($A$39:$T$179,MATCH($B221,$B$39:$B$179,0),17)),"",INDEX($A$39:$T$179,MATCH($B221,$B$39:$B$179,0),17))</f>
        <v>E</v>
      </c>
      <c r="R221" s="35">
        <f>IF(ISNA(INDEX($A$39:$T$179,MATCH($B221,$B$39:$B$179,0),18)),"",INDEX($A$39:$T$179,MATCH($B221,$B$39:$B$179,0),18))</f>
        <v>0</v>
      </c>
      <c r="S221" s="35">
        <f>IF(ISNA(INDEX($A$39:$T$179,MATCH($B221,$B$39:$B$179,0),19)),"",INDEX($A$39:$T$179,MATCH($B221,$B$39:$B$179,0),19))</f>
        <v>0</v>
      </c>
      <c r="T221" s="21" t="s">
        <v>44</v>
      </c>
    </row>
    <row r="222" spans="1:20">
      <c r="A222" s="38" t="str">
        <f>IF(ISNA(INDEX($A$39:$T$179,MATCH($B222,$B$39:$B$179,0),1)),"",INDEX($A$39:$T$179,MATCH($B222,$B$39:$B$179,0),1))</f>
        <v>ELM0177</v>
      </c>
      <c r="B222" s="149" t="s">
        <v>135</v>
      </c>
      <c r="C222" s="150"/>
      <c r="D222" s="150"/>
      <c r="E222" s="150"/>
      <c r="F222" s="150"/>
      <c r="G222" s="150"/>
      <c r="H222" s="150"/>
      <c r="I222" s="151"/>
      <c r="J222" s="22">
        <f>IF(ISNA(INDEX($A$39:$T$179,MATCH($B222,$B$39:$B$179,0),10)),"",INDEX($A$39:$T$179,MATCH($B222,$B$39:$B$179,0),10))</f>
        <v>4</v>
      </c>
      <c r="K222" s="22">
        <f>IF(ISNA(INDEX($A$39:$T$179,MATCH($B222,$B$39:$B$179,0),11)),"",INDEX($A$39:$T$179,MATCH($B222,$B$39:$B$179,0),11))</f>
        <v>2</v>
      </c>
      <c r="L222" s="22">
        <f>IF(ISNA(INDEX($A$39:$T$179,MATCH($B222,$B$39:$B$179,0),12)),"",INDEX($A$39:$T$179,MATCH($B222,$B$39:$B$179,0),12))</f>
        <v>1</v>
      </c>
      <c r="M222" s="22">
        <f>IF(ISNA(INDEX($A$39:$T$179,MATCH($B222,$B$39:$B$179,0),13)),"",INDEX($A$39:$T$179,MATCH($B222,$B$39:$B$179,0),13))</f>
        <v>0</v>
      </c>
      <c r="N222" s="22">
        <f>IF(ISNA(INDEX($A$39:$T$179,MATCH($B222,$B$39:$B$179,0),14)),"",INDEX($A$39:$T$179,MATCH($B222,$B$39:$B$179,0),14))</f>
        <v>3</v>
      </c>
      <c r="O222" s="22">
        <f>IF(ISNA(INDEX($A$39:$T$179,MATCH($B222,$B$39:$B$179,0),15)),"",INDEX($A$39:$T$179,MATCH($B222,$B$39:$B$179,0),15))</f>
        <v>4</v>
      </c>
      <c r="P222" s="22">
        <f>IF(ISNA(INDEX($A$39:$T$179,MATCH($B222,$B$39:$B$179,0),16)),"",INDEX($A$39:$T$179,MATCH($B222,$B$39:$B$179,0),16))</f>
        <v>7</v>
      </c>
      <c r="Q222" s="35" t="str">
        <f>IF(ISNA(INDEX($A$39:$T$179,MATCH($B222,$B$39:$B$179,0),17)),"",INDEX($A$39:$T$179,MATCH($B222,$B$39:$B$179,0),17))</f>
        <v>E</v>
      </c>
      <c r="R222" s="35">
        <f>IF(ISNA(INDEX($A$39:$T$179,MATCH($B222,$B$39:$B$179,0),18)),"",INDEX($A$39:$T$179,MATCH($B222,$B$39:$B$179,0),18))</f>
        <v>0</v>
      </c>
      <c r="S222" s="35">
        <f>IF(ISNA(INDEX($A$39:$T$179,MATCH($B222,$B$39:$B$179,0),19)),"",INDEX($A$39:$T$179,MATCH($B222,$B$39:$B$179,0),19))</f>
        <v>0</v>
      </c>
      <c r="T222" s="21" t="s">
        <v>44</v>
      </c>
    </row>
    <row r="223" spans="1:20">
      <c r="A223" s="38" t="str">
        <f>IF(ISNA(INDEX($A$39:$T$179,MATCH($B223,$B$39:$B$179,0),1)),"",INDEX($A$39:$T$179,MATCH($B223,$B$39:$B$179,0),1))</f>
        <v>ELM0239</v>
      </c>
      <c r="B223" s="149" t="s">
        <v>136</v>
      </c>
      <c r="C223" s="150"/>
      <c r="D223" s="150"/>
      <c r="E223" s="150"/>
      <c r="F223" s="150"/>
      <c r="G223" s="150"/>
      <c r="H223" s="150"/>
      <c r="I223" s="151"/>
      <c r="J223" s="22">
        <f>IF(ISNA(INDEX($A$39:$T$179,MATCH($B223,$B$39:$B$179,0),10)),"",INDEX($A$39:$T$179,MATCH($B223,$B$39:$B$179,0),10))</f>
        <v>4</v>
      </c>
      <c r="K223" s="22">
        <f>IF(ISNA(INDEX($A$39:$T$179,MATCH($B223,$B$39:$B$179,0),11)),"",INDEX($A$39:$T$179,MATCH($B223,$B$39:$B$179,0),11))</f>
        <v>2</v>
      </c>
      <c r="L223" s="22">
        <f>IF(ISNA(INDEX($A$39:$T$179,MATCH($B223,$B$39:$B$179,0),12)),"",INDEX($A$39:$T$179,MATCH($B223,$B$39:$B$179,0),12))</f>
        <v>1</v>
      </c>
      <c r="M223" s="22">
        <f>IF(ISNA(INDEX($A$39:$T$179,MATCH($B223,$B$39:$B$179,0),13)),"",INDEX($A$39:$T$179,MATCH($B223,$B$39:$B$179,0),13))</f>
        <v>0</v>
      </c>
      <c r="N223" s="22">
        <f>IF(ISNA(INDEX($A$39:$T$179,MATCH($B223,$B$39:$B$179,0),14)),"",INDEX($A$39:$T$179,MATCH($B223,$B$39:$B$179,0),14))</f>
        <v>3</v>
      </c>
      <c r="O223" s="22">
        <f>IF(ISNA(INDEX($A$39:$T$179,MATCH($B223,$B$39:$B$179,0),15)),"",INDEX($A$39:$T$179,MATCH($B223,$B$39:$B$179,0),15))</f>
        <v>4</v>
      </c>
      <c r="P223" s="22">
        <f>IF(ISNA(INDEX($A$39:$T$179,MATCH($B223,$B$39:$B$179,0),16)),"",INDEX($A$39:$T$179,MATCH($B223,$B$39:$B$179,0),16))</f>
        <v>7</v>
      </c>
      <c r="Q223" s="35" t="str">
        <f>IF(ISNA(INDEX($A$39:$T$179,MATCH($B223,$B$39:$B$179,0),17)),"",INDEX($A$39:$T$179,MATCH($B223,$B$39:$B$179,0),17))</f>
        <v>E</v>
      </c>
      <c r="R223" s="35">
        <f>IF(ISNA(INDEX($A$39:$T$179,MATCH($B223,$B$39:$B$179,0),18)),"",INDEX($A$39:$T$179,MATCH($B223,$B$39:$B$179,0),18))</f>
        <v>0</v>
      </c>
      <c r="S223" s="35">
        <f>IF(ISNA(INDEX($A$39:$T$179,MATCH($B223,$B$39:$B$179,0),19)),"",INDEX($A$39:$T$179,MATCH($B223,$B$39:$B$179,0),19))</f>
        <v>0</v>
      </c>
      <c r="T223" s="21" t="s">
        <v>44</v>
      </c>
    </row>
    <row r="224" spans="1:20">
      <c r="A224" s="38" t="str">
        <f>IF(ISNA(INDEX($A$39:$T$179,MATCH($B224,$B$39:$B$179,0),1)),"",INDEX($A$39:$T$179,MATCH($B224,$B$39:$B$179,0),1))</f>
        <v>ELX0059</v>
      </c>
      <c r="B224" s="149" t="s">
        <v>137</v>
      </c>
      <c r="C224" s="150"/>
      <c r="D224" s="150"/>
      <c r="E224" s="150"/>
      <c r="F224" s="150"/>
      <c r="G224" s="150"/>
      <c r="H224" s="150"/>
      <c r="I224" s="151"/>
      <c r="J224" s="22">
        <f>IF(ISNA(INDEX($A$39:$T$179,MATCH($B224,$B$39:$B$179,0),10)),"",INDEX($A$39:$T$179,MATCH($B224,$B$39:$B$179,0),10))</f>
        <v>4</v>
      </c>
      <c r="K224" s="22">
        <f>IF(ISNA(INDEX($A$39:$T$179,MATCH($B224,$B$39:$B$179,0),11)),"",INDEX($A$39:$T$179,MATCH($B224,$B$39:$B$179,0),11))</f>
        <v>2</v>
      </c>
      <c r="L224" s="22">
        <f>IF(ISNA(INDEX($A$39:$T$179,MATCH($B224,$B$39:$B$179,0),12)),"",INDEX($A$39:$T$179,MATCH($B224,$B$39:$B$179,0),12))</f>
        <v>1</v>
      </c>
      <c r="M224" s="22">
        <f>IF(ISNA(INDEX($A$39:$T$179,MATCH($B224,$B$39:$B$179,0),13)),"",INDEX($A$39:$T$179,MATCH($B224,$B$39:$B$179,0),13))</f>
        <v>0</v>
      </c>
      <c r="N224" s="22">
        <f>IF(ISNA(INDEX($A$39:$T$179,MATCH($B224,$B$39:$B$179,0),14)),"",INDEX($A$39:$T$179,MATCH($B224,$B$39:$B$179,0),14))</f>
        <v>3</v>
      </c>
      <c r="O224" s="22">
        <f>IF(ISNA(INDEX($A$39:$T$179,MATCH($B224,$B$39:$B$179,0),15)),"",INDEX($A$39:$T$179,MATCH($B224,$B$39:$B$179,0),15))</f>
        <v>4</v>
      </c>
      <c r="P224" s="22">
        <f>IF(ISNA(INDEX($A$39:$T$179,MATCH($B224,$B$39:$B$179,0),16)),"",INDEX($A$39:$T$179,MATCH($B224,$B$39:$B$179,0),16))</f>
        <v>7</v>
      </c>
      <c r="Q224" s="35">
        <f>IF(ISNA(INDEX($A$39:$T$179,MATCH($B224,$B$39:$B$179,0),17)),"",INDEX($A$39:$T$179,MATCH($B224,$B$39:$B$179,0),17))</f>
        <v>0</v>
      </c>
      <c r="R224" s="35" t="str">
        <f>IF(ISNA(INDEX($A$39:$T$179,MATCH($B224,$B$39:$B$179,0),18)),"",INDEX($A$39:$T$179,MATCH($B224,$B$39:$B$179,0),18))</f>
        <v>C</v>
      </c>
      <c r="S224" s="35">
        <f>IF(ISNA(INDEX($A$39:$T$179,MATCH($B224,$B$39:$B$179,0),19)),"",INDEX($A$39:$T$179,MATCH($B224,$B$39:$B$179,0),19))</f>
        <v>0</v>
      </c>
      <c r="T224" s="58" t="s">
        <v>44</v>
      </c>
    </row>
    <row r="225" spans="1:20">
      <c r="A225" s="38" t="str">
        <f>IF(ISNA(INDEX($A$39:$T$179,MATCH($B225,$B$39:$B$179,0),1)),"",INDEX($A$39:$T$179,MATCH($B225,$B$39:$B$179,0),1))</f>
        <v>ELX0124</v>
      </c>
      <c r="B225" s="149" t="s">
        <v>145</v>
      </c>
      <c r="C225" s="150"/>
      <c r="D225" s="150"/>
      <c r="E225" s="150"/>
      <c r="F225" s="150"/>
      <c r="G225" s="150"/>
      <c r="H225" s="150"/>
      <c r="I225" s="151"/>
      <c r="J225" s="22">
        <v>4</v>
      </c>
      <c r="K225" s="22">
        <f>IF(ISNA(INDEX($A$39:$T$179,MATCH($B225,$B$39:$B$179,0),11)),"",INDEX($A$39:$T$179,MATCH($B225,$B$39:$B$179,0),11))</f>
        <v>1</v>
      </c>
      <c r="L225" s="22">
        <f>IF(ISNA(INDEX($A$39:$T$179,MATCH($B225,$B$39:$B$179,0),12)),"",INDEX($A$39:$T$179,MATCH($B225,$B$39:$B$179,0),12))</f>
        <v>1</v>
      </c>
      <c r="M225" s="22">
        <f>IF(ISNA(INDEX($A$39:$T$179,MATCH($B225,$B$39:$B$179,0),13)),"",INDEX($A$39:$T$179,MATCH($B225,$B$39:$B$179,0),13))</f>
        <v>0</v>
      </c>
      <c r="N225" s="22">
        <f>IF(ISNA(INDEX($A$39:$T$179,MATCH($B225,$B$39:$B$179,0),14)),"",INDEX($A$39:$T$179,MATCH($B225,$B$39:$B$179,0),14))</f>
        <v>2</v>
      </c>
      <c r="O225" s="22">
        <f>IF(ISNA(INDEX($A$39:$T$179,MATCH($B225,$B$39:$B$179,0),15)),"",INDEX($A$39:$T$179,MATCH($B225,$B$39:$B$179,0),15))</f>
        <v>5</v>
      </c>
      <c r="P225" s="22">
        <f>IF(ISNA(INDEX($A$39:$T$179,MATCH($B225,$B$39:$B$179,0),16)),"",INDEX($A$39:$T$179,MATCH($B225,$B$39:$B$179,0),16))</f>
        <v>7</v>
      </c>
      <c r="Q225" s="35">
        <f>IF(ISNA(INDEX($A$39:$T$179,MATCH($B225,$B$39:$B$179,0),17)),"",INDEX($A$39:$T$179,MATCH($B225,$B$39:$B$179,0),17))</f>
        <v>0</v>
      </c>
      <c r="R225" s="35" t="str">
        <f>IF(ISNA(INDEX($A$39:$T$179,MATCH($B225,$B$39:$B$179,0),18)),"",INDEX($A$39:$T$179,MATCH($B225,$B$39:$B$179,0),18))</f>
        <v>C</v>
      </c>
      <c r="S225" s="35">
        <f>IF(ISNA(INDEX($A$39:$T$179,MATCH($B225,$B$39:$B$179,0),19)),"",INDEX($A$39:$T$179,MATCH($B225,$B$39:$B$179,0),19))</f>
        <v>0</v>
      </c>
      <c r="T225" s="44" t="s">
        <v>44</v>
      </c>
    </row>
    <row r="226" spans="1:20">
      <c r="A226" s="25" t="s">
        <v>30</v>
      </c>
      <c r="B226" s="152"/>
      <c r="C226" s="153"/>
      <c r="D226" s="153"/>
      <c r="E226" s="153"/>
      <c r="F226" s="153"/>
      <c r="G226" s="153"/>
      <c r="H226" s="153"/>
      <c r="I226" s="154"/>
      <c r="J226" s="27">
        <f>SUM(J207:J225)</f>
        <v>78</v>
      </c>
      <c r="K226" s="27">
        <f t="shared" ref="K226:P226" si="47">SUM(K207:K225)</f>
        <v>31</v>
      </c>
      <c r="L226" s="27">
        <f t="shared" si="47"/>
        <v>27</v>
      </c>
      <c r="M226" s="27">
        <f>SUM(M207:M225)</f>
        <v>2</v>
      </c>
      <c r="N226" s="27">
        <f t="shared" si="47"/>
        <v>61</v>
      </c>
      <c r="O226" s="27">
        <f t="shared" si="47"/>
        <v>76</v>
      </c>
      <c r="P226" s="27">
        <f t="shared" si="47"/>
        <v>137</v>
      </c>
      <c r="Q226" s="25">
        <f>COUNTIF(Q207:Q225,"E")</f>
        <v>13</v>
      </c>
      <c r="R226" s="25">
        <f>COUNTIF(R207:R225,"C")</f>
        <v>6</v>
      </c>
      <c r="S226" s="25">
        <f>COUNTIF(S207:S223,"VP")</f>
        <v>0</v>
      </c>
      <c r="T226" s="21"/>
    </row>
    <row r="227" spans="1:20" ht="18" customHeight="1">
      <c r="A227" s="69" t="s">
        <v>75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70"/>
    </row>
    <row r="228" spans="1:20">
      <c r="A228" s="38" t="str">
        <f>IF(ISNA(INDEX($A$39:$T$179,MATCH($B228,$B$39:$B$179,0),1)),"",INDEX($A$39:$T$179,MATCH($B228,$B$39:$B$179,0),1))</f>
        <v>ELM0116</v>
      </c>
      <c r="B228" s="148" t="s">
        <v>139</v>
      </c>
      <c r="C228" s="148"/>
      <c r="D228" s="148"/>
      <c r="E228" s="148"/>
      <c r="F228" s="148"/>
      <c r="G228" s="148"/>
      <c r="H228" s="148"/>
      <c r="I228" s="148"/>
      <c r="J228" s="22">
        <f>IF(ISNA(INDEX($A$39:$T$179,MATCH($B228,$B$39:$B$179,0),10)),"",INDEX($A$39:$T$179,MATCH($B228,$B$39:$B$179,0),10))</f>
        <v>4</v>
      </c>
      <c r="K228" s="22">
        <f>IF(ISNA(INDEX($A$39:$T$179,MATCH($B228,$B$39:$B$179,0),11)),"",INDEX($A$39:$T$179,MATCH($B228,$B$39:$B$179,0),11))</f>
        <v>2</v>
      </c>
      <c r="L228" s="22">
        <f>IF(ISNA(INDEX($A$39:$T$179,MATCH($B228,$B$39:$B$179,0),12)),"",INDEX($A$39:$T$179,MATCH($B228,$B$39:$B$179,0),12))</f>
        <v>2</v>
      </c>
      <c r="M228" s="22">
        <f>IF(ISNA(INDEX($A$39:$T$179,MATCH($B228,$B$39:$B$179,0),13)),"",INDEX($A$39:$T$179,MATCH($B228,$B$39:$B$179,0),13))</f>
        <v>0</v>
      </c>
      <c r="N228" s="22">
        <f>IF(ISNA(INDEX($A$39:$T$179,MATCH($B228,$B$39:$B$179,0),14)),"",INDEX($A$39:$T$179,MATCH($B228,$B$39:$B$179,0),14))</f>
        <v>4</v>
      </c>
      <c r="O228" s="22">
        <f>IF(ISNA(INDEX($A$39:$T$179,MATCH($B228,$B$39:$B$179,0),15)),"",INDEX($A$39:$T$179,MATCH($B228,$B$39:$B$179,0),15))</f>
        <v>4</v>
      </c>
      <c r="P228" s="22">
        <f>IF(ISNA(INDEX($A$39:$T$179,MATCH($B228,$B$39:$B$179,0),16)),"",INDEX($A$39:$T$179,MATCH($B228,$B$39:$B$179,0),16))</f>
        <v>8</v>
      </c>
      <c r="Q228" s="35" t="str">
        <f>IF(ISNA(INDEX($A$39:$T$179,MATCH($B228,$B$39:$B$179,0),17)),"",INDEX($A$39:$T$179,MATCH($B228,$B$39:$B$179,0),17))</f>
        <v>E</v>
      </c>
      <c r="R228" s="35">
        <f>IF(ISNA(INDEX($A$39:$T$179,MATCH($B228,$B$39:$B$179,0),18)),"",INDEX($A$39:$T$179,MATCH($B228,$B$39:$B$179,0),18))</f>
        <v>0</v>
      </c>
      <c r="S228" s="35">
        <f>IF(ISNA(INDEX($A$39:$T$179,MATCH($B228,$B$39:$B$179,0),19)),"",INDEX($A$39:$T$179,MATCH($B228,$B$39:$B$179,0),19))</f>
        <v>0</v>
      </c>
      <c r="T228" s="21" t="s">
        <v>44</v>
      </c>
    </row>
    <row r="229" spans="1:20">
      <c r="A229" s="38" t="str">
        <f>IF(ISNA(INDEX($A$39:$T$179,MATCH($B229,$B$39:$B$179,0),1)),"",INDEX($A$39:$T$179,MATCH($B229,$B$39:$B$179,0),1))</f>
        <v>ELM0251</v>
      </c>
      <c r="B229" s="148" t="s">
        <v>140</v>
      </c>
      <c r="C229" s="148"/>
      <c r="D229" s="148"/>
      <c r="E229" s="148"/>
      <c r="F229" s="148"/>
      <c r="G229" s="148"/>
      <c r="H229" s="148"/>
      <c r="I229" s="148"/>
      <c r="J229" s="22">
        <f>IF(ISNA(INDEX($A$39:$T$179,MATCH($B229,$B$39:$B$179,0),10)),"",INDEX($A$39:$T$179,MATCH($B229,$B$39:$B$179,0),10))</f>
        <v>4</v>
      </c>
      <c r="K229" s="22">
        <f>IF(ISNA(INDEX($A$39:$T$179,MATCH($B229,$B$39:$B$179,0),11)),"",INDEX($A$39:$T$179,MATCH($B229,$B$39:$B$179,0),11))</f>
        <v>2</v>
      </c>
      <c r="L229" s="22">
        <f>IF(ISNA(INDEX($A$39:$T$179,MATCH($B229,$B$39:$B$179,0),12)),"",INDEX($A$39:$T$179,MATCH($B229,$B$39:$B$179,0),12))</f>
        <v>1</v>
      </c>
      <c r="M229" s="22">
        <f>IF(ISNA(INDEX($A$39:$T$179,MATCH($B229,$B$39:$B$179,0),13)),"",INDEX($A$39:$T$179,MATCH($B229,$B$39:$B$179,0),13))</f>
        <v>0</v>
      </c>
      <c r="N229" s="22">
        <f>IF(ISNA(INDEX($A$39:$T$179,MATCH($B229,$B$39:$B$179,0),14)),"",INDEX($A$39:$T$179,MATCH($B229,$B$39:$B$179,0),14))</f>
        <v>3</v>
      </c>
      <c r="O229" s="22">
        <f>IF(ISNA(INDEX($A$39:$T$179,MATCH($B229,$B$39:$B$179,0),15)),"",INDEX($A$39:$T$179,MATCH($B229,$B$39:$B$179,0),15))</f>
        <v>5</v>
      </c>
      <c r="P229" s="22">
        <f>IF(ISNA(INDEX($A$39:$T$179,MATCH($B229,$B$39:$B$179,0),16)),"",INDEX($A$39:$T$179,MATCH($B229,$B$39:$B$179,0),16))</f>
        <v>8</v>
      </c>
      <c r="Q229" s="35" t="str">
        <f>IF(ISNA(INDEX($A$39:$T$179,MATCH($B229,$B$39:$B$179,0),17)),"",INDEX($A$39:$T$179,MATCH($B229,$B$39:$B$179,0),17))</f>
        <v>E</v>
      </c>
      <c r="R229" s="35">
        <f>IF(ISNA(INDEX($A$39:$T$179,MATCH($B229,$B$39:$B$179,0),18)),"",INDEX($A$39:$T$179,MATCH($B229,$B$39:$B$179,0),18))</f>
        <v>0</v>
      </c>
      <c r="S229" s="35">
        <f>IF(ISNA(INDEX($A$39:$T$179,MATCH($B229,$B$39:$B$179,0),19)),"",INDEX($A$39:$T$179,MATCH($B229,$B$39:$B$179,0),19))</f>
        <v>0</v>
      </c>
      <c r="T229" s="21" t="s">
        <v>44</v>
      </c>
    </row>
    <row r="230" spans="1:20">
      <c r="A230" s="38" t="str">
        <f>IF(ISNA(INDEX($A$39:$T$179,MATCH($B230,$B$39:$B$179,0),1)),"",INDEX($A$39:$T$179,MATCH($B230,$B$39:$B$179,0),1))</f>
        <v>ELM0039</v>
      </c>
      <c r="B230" s="128" t="s">
        <v>141</v>
      </c>
      <c r="C230" s="129"/>
      <c r="D230" s="129"/>
      <c r="E230" s="129"/>
      <c r="F230" s="129"/>
      <c r="G230" s="129"/>
      <c r="H230" s="129"/>
      <c r="I230" s="130"/>
      <c r="J230" s="22">
        <f>IF(ISNA(INDEX($A$39:$T$179,MATCH($B230,$B$39:$B$179,0),10)),"",INDEX($A$39:$T$179,MATCH($B230,$B$39:$B$179,0),10))</f>
        <v>4</v>
      </c>
      <c r="K230" s="22">
        <f>IF(ISNA(INDEX($A$39:$T$179,MATCH($B230,$B$39:$B$179,0),11)),"",INDEX($A$39:$T$179,MATCH($B230,$B$39:$B$179,0),11))</f>
        <v>1</v>
      </c>
      <c r="L230" s="22">
        <f>IF(ISNA(INDEX($A$39:$T$179,MATCH($B230,$B$39:$B$179,0),12)),"",INDEX($A$39:$T$179,MATCH($B230,$B$39:$B$179,0),12))</f>
        <v>2</v>
      </c>
      <c r="M230" s="22">
        <f>IF(ISNA(INDEX($A$39:$T$179,MATCH($B230,$B$39:$B$179,0),13)),"",INDEX($A$39:$T$179,MATCH($B230,$B$39:$B$179,0),13))</f>
        <v>0</v>
      </c>
      <c r="N230" s="22">
        <f>IF(ISNA(INDEX($A$39:$T$179,MATCH($B230,$B$39:$B$179,0),14)),"",INDEX($A$39:$T$179,MATCH($B230,$B$39:$B$179,0),14))</f>
        <v>3</v>
      </c>
      <c r="O230" s="22">
        <f>IF(ISNA(INDEX($A$39:$T$179,MATCH($B230,$B$39:$B$179,0),15)),"",INDEX($A$39:$T$179,MATCH($B230,$B$39:$B$179,0),15))</f>
        <v>5</v>
      </c>
      <c r="P230" s="22">
        <f>IF(ISNA(INDEX($A$39:$T$179,MATCH($B230,$B$39:$B$179,0),16)),"",INDEX($A$39:$T$179,MATCH($B230,$B$39:$B$179,0),16))</f>
        <v>8</v>
      </c>
      <c r="Q230" s="35" t="str">
        <f>IF(ISNA(INDEX($A$39:$T$179,MATCH($B230,$B$39:$B$179,0),17)),"",INDEX($A$39:$T$179,MATCH($B230,$B$39:$B$179,0),17))</f>
        <v>E</v>
      </c>
      <c r="R230" s="35"/>
      <c r="S230" s="35"/>
      <c r="T230" s="44" t="s">
        <v>44</v>
      </c>
    </row>
    <row r="231" spans="1:20">
      <c r="A231" s="38" t="str">
        <f>IF(ISNA(INDEX($A$39:$T$179,MATCH($B231,$B$39:$B$179,0),1)),"",INDEX($A$39:$T$179,MATCH($B231,$B$39:$B$179,0),1))</f>
        <v>ELM0072</v>
      </c>
      <c r="B231" s="128" t="s">
        <v>142</v>
      </c>
      <c r="C231" s="129"/>
      <c r="D231" s="129"/>
      <c r="E231" s="129"/>
      <c r="F231" s="129"/>
      <c r="G231" s="129"/>
      <c r="H231" s="129"/>
      <c r="I231" s="130"/>
      <c r="J231" s="22">
        <f>IF(ISNA(INDEX($A$39:$T$179,MATCH($B231,$B$39:$B$179,0),10)),"",INDEX($A$39:$T$179,MATCH($B231,$B$39:$B$179,0),10))</f>
        <v>4</v>
      </c>
      <c r="K231" s="22">
        <f>IF(ISNA(INDEX($A$39:$T$179,MATCH($B231,$B$39:$B$179,0),11)),"",INDEX($A$39:$T$179,MATCH($B231,$B$39:$B$179,0),11))</f>
        <v>2</v>
      </c>
      <c r="L231" s="22">
        <f>IF(ISNA(INDEX($A$39:$T$179,MATCH($B231,$B$39:$B$179,0),12)),"",INDEX($A$39:$T$179,MATCH($B231,$B$39:$B$179,0),12))</f>
        <v>1</v>
      </c>
      <c r="M231" s="22">
        <f>IF(ISNA(INDEX($A$39:$T$179,MATCH($B231,$B$39:$B$179,0),13)),"",INDEX($A$39:$T$179,MATCH($B231,$B$39:$B$179,0),13))</f>
        <v>0</v>
      </c>
      <c r="N231" s="22">
        <f>IF(ISNA(INDEX($A$39:$T$179,MATCH($B231,$B$39:$B$179,0),14)),"",INDEX($A$39:$T$179,MATCH($B231,$B$39:$B$179,0),14))</f>
        <v>3</v>
      </c>
      <c r="O231" s="22">
        <f>IF(ISNA(INDEX($A$39:$T$179,MATCH($B231,$B$39:$B$179,0),15)),"",INDEX($A$39:$T$179,MATCH($B231,$B$39:$B$179,0),15))</f>
        <v>5</v>
      </c>
      <c r="P231" s="22">
        <f>IF(ISNA(INDEX($A$39:$T$179,MATCH($B231,$B$39:$B$179,0),16)),"",INDEX($A$39:$T$179,MATCH($B231,$B$39:$B$179,0),16))</f>
        <v>8</v>
      </c>
      <c r="Q231" s="35" t="str">
        <f>IF(ISNA(INDEX($A$39:$T$179,MATCH($B231,$B$39:$B$179,0),17)),"",INDEX($A$39:$T$179,MATCH($B231,$B$39:$B$179,0),17))</f>
        <v>E</v>
      </c>
      <c r="R231" s="35"/>
      <c r="S231" s="35"/>
      <c r="T231" s="44" t="s">
        <v>44</v>
      </c>
    </row>
    <row r="232" spans="1:20">
      <c r="A232" s="38" t="str">
        <f>IF(ISNA(INDEX($A$39:$T$179,MATCH($B232,$B$39:$B$179,0),1)),"",INDEX($A$39:$T$179,MATCH($B232,$B$39:$B$179,0),1))</f>
        <v>ELM0059</v>
      </c>
      <c r="B232" s="148" t="s">
        <v>143</v>
      </c>
      <c r="C232" s="148"/>
      <c r="D232" s="148"/>
      <c r="E232" s="148"/>
      <c r="F232" s="148"/>
      <c r="G232" s="148"/>
      <c r="H232" s="148"/>
      <c r="I232" s="148"/>
      <c r="J232" s="22">
        <f>IF(ISNA(INDEX($A$39:$T$179,MATCH($B232,$B$39:$B$179,0),10)),"",INDEX($A$39:$T$179,MATCH($B232,$B$39:$B$179,0),10))</f>
        <v>4</v>
      </c>
      <c r="K232" s="22">
        <f>IF(ISNA(INDEX($A$39:$T$179,MATCH($B232,$B$39:$B$179,0),11)),"",INDEX($A$39:$T$179,MATCH($B232,$B$39:$B$179,0),11))</f>
        <v>1</v>
      </c>
      <c r="L232" s="22">
        <f>IF(ISNA(INDEX($A$39:$T$179,MATCH($B232,$B$39:$B$179,0),12)),"",INDEX($A$39:$T$179,MATCH($B232,$B$39:$B$179,0),12))</f>
        <v>2</v>
      </c>
      <c r="M232" s="22">
        <f>IF(ISNA(INDEX($A$39:$T$179,MATCH($B232,$B$39:$B$179,0),13)),"",INDEX($A$39:$T$179,MATCH($B232,$B$39:$B$179,0),13))</f>
        <v>0</v>
      </c>
      <c r="N232" s="22">
        <f>IF(ISNA(INDEX($A$39:$T$179,MATCH($B232,$B$39:$B$179,0),14)),"",INDEX($A$39:$T$179,MATCH($B232,$B$39:$B$179,0),14))</f>
        <v>3</v>
      </c>
      <c r="O232" s="22">
        <f>IF(ISNA(INDEX($A$39:$T$179,MATCH($B232,$B$39:$B$179,0),15)),"",INDEX($A$39:$T$179,MATCH($B232,$B$39:$B$179,0),15))</f>
        <v>5</v>
      </c>
      <c r="P232" s="22">
        <f>IF(ISNA(INDEX($A$39:$T$179,MATCH($B232,$B$39:$B$179,0),16)),"",INDEX($A$39:$T$179,MATCH($B232,$B$39:$B$179,0),16))</f>
        <v>8</v>
      </c>
      <c r="Q232" s="35" t="str">
        <f>IF(ISNA(INDEX($A$39:$T$179,MATCH($B232,$B$39:$B$179,0),17)),"",INDEX($A$39:$T$179,MATCH($B232,$B$39:$B$179,0),17))</f>
        <v>E</v>
      </c>
      <c r="R232" s="35">
        <f>IF(ISNA(INDEX($A$39:$T$179,MATCH($B232,$B$39:$B$179,0),18)),"",INDEX($A$39:$T$179,MATCH($B232,$B$39:$B$179,0),18))</f>
        <v>0</v>
      </c>
      <c r="S232" s="35">
        <f>IF(ISNA(INDEX($A$39:$T$179,MATCH($B232,$B$39:$B$179,0),19)),"",INDEX($A$39:$T$179,MATCH($B232,$B$39:$B$179,0),19))</f>
        <v>0</v>
      </c>
      <c r="T232" s="21" t="s">
        <v>44</v>
      </c>
    </row>
    <row r="233" spans="1:20">
      <c r="A233" s="38" t="str">
        <f>IF(ISNA(INDEX($A$39:$T$179,MATCH($B233,$B$39:$B$179,0),1)),"",INDEX($A$39:$T$179,MATCH($B233,$B$39:$B$179,0),1))</f>
        <v>ELM0221</v>
      </c>
      <c r="B233" s="148" t="s">
        <v>144</v>
      </c>
      <c r="C233" s="148"/>
      <c r="D233" s="148"/>
      <c r="E233" s="148"/>
      <c r="F233" s="148"/>
      <c r="G233" s="148"/>
      <c r="H233" s="148"/>
      <c r="I233" s="148"/>
      <c r="J233" s="22">
        <f>IF(ISNA(INDEX($A$39:$T$179,MATCH($B233,$B$39:$B$179,0),10)),"",INDEX($A$39:$T$179,MATCH($B233,$B$39:$B$179,0),10))</f>
        <v>3</v>
      </c>
      <c r="K233" s="159" t="str">
        <f>IF(ISNA(INDEX($A$39:$T$179,MATCH($B233,$B$39:$B$179,0),11)),"",INDEX($A$39:$T$179,MATCH($B233,$B$39:$B$179,0),11))</f>
        <v>2 săpt. x 30 ore = 60 ore</v>
      </c>
      <c r="L233" s="160"/>
      <c r="M233" s="161"/>
      <c r="N233" s="22">
        <f>IF(ISNA(INDEX($A$39:$T$179,MATCH($B233,$B$39:$B$179,0),14)),"",INDEX($A$39:$T$179,MATCH($B233,$B$39:$B$179,0),14))</f>
        <v>1</v>
      </c>
      <c r="O233" s="22">
        <f>IF(ISNA(INDEX($A$39:$T$179,MATCH($B233,$B$39:$B$179,0),15)),"",INDEX($A$39:$T$179,MATCH($B233,$B$39:$B$179,0),15))</f>
        <v>5</v>
      </c>
      <c r="P233" s="22">
        <f>IF(ISNA(INDEX($A$39:$T$179,MATCH($B233,$B$39:$B$179,0),16)),"",INDEX($A$39:$T$179,MATCH($B233,$B$39:$B$179,0),16))</f>
        <v>6</v>
      </c>
      <c r="Q233" s="35">
        <f>IF(ISNA(INDEX($A$39:$T$179,MATCH($B233,$B$39:$B$179,0),17)),"",INDEX($A$39:$T$179,MATCH($B233,$B$39:$B$179,0),17))</f>
        <v>0</v>
      </c>
      <c r="R233" s="35" t="str">
        <f>IF(ISNA(INDEX($A$39:$T$179,MATCH($B233,$B$39:$B$179,0),18)),"",INDEX($A$39:$T$179,MATCH($B233,$B$39:$B$179,0),18))</f>
        <v>C</v>
      </c>
      <c r="S233" s="35">
        <f>IF(ISNA(INDEX($A$39:$T$179,MATCH($B233,$B$39:$B$179,0),19)),"",INDEX($A$39:$T$179,MATCH($B233,$B$39:$B$179,0),19))</f>
        <v>0</v>
      </c>
      <c r="T233" s="21" t="s">
        <v>44</v>
      </c>
    </row>
    <row r="234" spans="1:20">
      <c r="A234" s="38" t="str">
        <f>IF(ISNA(INDEX($A$39:$T$179,MATCH($B234,$B$39:$B$179,0),1)),"",INDEX($A$39:$T$179,MATCH($B234,$B$39:$B$179,0),1))</f>
        <v>ELX0060</v>
      </c>
      <c r="B234" s="128" t="s">
        <v>253</v>
      </c>
      <c r="C234" s="129"/>
      <c r="D234" s="129"/>
      <c r="E234" s="129"/>
      <c r="F234" s="129"/>
      <c r="G234" s="129"/>
      <c r="H234" s="129"/>
      <c r="I234" s="130"/>
      <c r="J234" s="22">
        <f>IF(ISNA(INDEX($A$39:$T$179,MATCH($B234,$B$39:$B$179,0),10)),"",INDEX($A$39:$T$179,MATCH($B234,$B$39:$B$179,0),10))</f>
        <v>4</v>
      </c>
      <c r="K234" s="22">
        <f>IF(ISNA(INDEX($A$39:$T$179,MATCH($B234,$B$39:$B$179,0),11)),"",INDEX($A$39:$T$179,MATCH($B234,$B$39:$B$179,0),11))</f>
        <v>2</v>
      </c>
      <c r="L234" s="22">
        <f>IF(ISNA(INDEX($A$39:$T$179,MATCH($B234,$B$39:$B$179,0),12)),"",INDEX($A$39:$T$179,MATCH($B234,$B$39:$B$179,0),12))</f>
        <v>1</v>
      </c>
      <c r="M234" s="22">
        <f>IF(ISNA(INDEX($A$39:$T$179,MATCH($B234,$B$39:$B$179,0),13)),"",INDEX($A$39:$T$179,MATCH($B234,$B$39:$B$179,0),13))</f>
        <v>0</v>
      </c>
      <c r="N234" s="22">
        <f>IF(ISNA(INDEX($A$39:$T$179,MATCH($B234,$B$39:$B$179,0),14)),"",INDEX($A$39:$T$179,MATCH($B234,$B$39:$B$179,0),14))</f>
        <v>3</v>
      </c>
      <c r="O234" s="22">
        <f>IF(ISNA(INDEX($A$39:$T$179,MATCH($B234,$B$39:$B$179,0),15)),"",INDEX($A$39:$T$179,MATCH($B234,$B$39:$B$179,0),15))</f>
        <v>5</v>
      </c>
      <c r="P234" s="22">
        <f>IF(ISNA(INDEX($A$39:$T$179,MATCH($B234,$B$39:$B$179,0),16)),"",INDEX($A$39:$T$179,MATCH($B234,$B$39:$B$179,0),16))</f>
        <v>8</v>
      </c>
      <c r="Q234" s="35">
        <f>IF(ISNA(INDEX($A$39:$T$179,MATCH($B234,$B$39:$B$179,0),17)),"",INDEX($A$39:$T$179,MATCH($B234,$B$39:$B$179,0),17))</f>
        <v>0</v>
      </c>
      <c r="R234" s="35" t="str">
        <f>IF(ISNA(INDEX($A$39:$T$179,MATCH($B234,$B$39:$B$179,0),18)),"",INDEX($A$39:$T$179,MATCH($B234,$B$39:$B$179,0),18))</f>
        <v>C</v>
      </c>
      <c r="S234" s="35">
        <f>IF(ISNA(INDEX($A$39:$T$179,MATCH($B234,$B$39:$B$179,0),19)),"",INDEX($A$39:$T$179,MATCH($B234,$B$39:$B$179,0),19))</f>
        <v>0</v>
      </c>
      <c r="T234" s="58" t="s">
        <v>44</v>
      </c>
    </row>
    <row r="235" spans="1:20">
      <c r="A235" s="38" t="str">
        <f>IF(ISNA(INDEX($A$39:$T$179,MATCH($B235,$B$39:$B$179,0),1)),"",INDEX($A$39:$T$179,MATCH($B235,$B$39:$B$179,0),1))</f>
        <v>ELX0125</v>
      </c>
      <c r="B235" s="128" t="s">
        <v>254</v>
      </c>
      <c r="C235" s="129"/>
      <c r="D235" s="129"/>
      <c r="E235" s="129"/>
      <c r="F235" s="129"/>
      <c r="G235" s="129"/>
      <c r="H235" s="129"/>
      <c r="I235" s="130"/>
      <c r="J235" s="22">
        <f>IF(ISNA(INDEX($A$39:$T$179,MATCH($B235,$B$39:$B$179,0),10)),"",INDEX($A$39:$T$179,MATCH($B235,$B$39:$B$179,0),10))</f>
        <v>3</v>
      </c>
      <c r="K235" s="22">
        <f>IF(ISNA(INDEX($A$39:$T$179,MATCH($B235,$B$39:$B$179,0),11)),"",INDEX($A$39:$T$179,MATCH($B235,$B$39:$B$179,0),11))</f>
        <v>1</v>
      </c>
      <c r="L235" s="22">
        <f>IF(ISNA(INDEX($A$39:$T$179,MATCH($B235,$B$39:$B$179,0),12)),"",INDEX($A$39:$T$179,MATCH($B235,$B$39:$B$179,0),12))</f>
        <v>1</v>
      </c>
      <c r="M235" s="22">
        <f>IF(ISNA(INDEX($A$39:$T$179,MATCH($B235,$B$39:$B$179,0),13)),"",INDEX($A$39:$T$179,MATCH($B235,$B$39:$B$179,0),13))</f>
        <v>0</v>
      </c>
      <c r="N235" s="22">
        <f>IF(ISNA(INDEX($A$39:$T$179,MATCH($B235,$B$39:$B$179,0),14)),"",INDEX($A$39:$T$179,MATCH($B235,$B$39:$B$179,0),14))</f>
        <v>2</v>
      </c>
      <c r="O235" s="22">
        <f>IF(ISNA(INDEX($A$39:$T$179,MATCH($B235,$B$39:$B$179,0),15)),"",INDEX($A$39:$T$179,MATCH($B235,$B$39:$B$179,0),15))</f>
        <v>4</v>
      </c>
      <c r="P235" s="22">
        <f>IF(ISNA(INDEX($A$39:$T$179,MATCH($B235,$B$39:$B$179,0),16)),"",INDEX($A$39:$T$179,MATCH($B235,$B$39:$B$179,0),16))</f>
        <v>6</v>
      </c>
      <c r="Q235" s="35">
        <f>IF(ISNA(INDEX($A$39:$T$179,MATCH($B235,$B$39:$B$179,0),17)),"",INDEX($A$39:$T$179,MATCH($B235,$B$39:$B$179,0),17))</f>
        <v>0</v>
      </c>
      <c r="R235" s="35" t="str">
        <f>IF(ISNA(INDEX($A$39:$T$179,MATCH($B235,$B$39:$B$179,0),18)),"",INDEX($A$39:$T$179,MATCH($B235,$B$39:$B$179,0),18))</f>
        <v>C</v>
      </c>
      <c r="S235" s="35">
        <f>IF(ISNA(INDEX($A$39:$T$179,MATCH($B235,$B$39:$B$179,0),19)),"",INDEX($A$39:$T$179,MATCH($B235,$B$39:$B$179,0),19))</f>
        <v>0</v>
      </c>
      <c r="T235" s="44" t="s">
        <v>44</v>
      </c>
    </row>
    <row r="236" spans="1:20">
      <c r="A236" s="25" t="s">
        <v>30</v>
      </c>
      <c r="B236" s="138"/>
      <c r="C236" s="138"/>
      <c r="D236" s="138"/>
      <c r="E236" s="138"/>
      <c r="F236" s="138"/>
      <c r="G236" s="138"/>
      <c r="H236" s="138"/>
      <c r="I236" s="138"/>
      <c r="J236" s="27">
        <f>SUM(J228:J235)</f>
        <v>30</v>
      </c>
      <c r="K236" s="27">
        <f t="shared" ref="K236:P236" si="48">SUM(K228:K235)</f>
        <v>11</v>
      </c>
      <c r="L236" s="27">
        <f t="shared" si="48"/>
        <v>10</v>
      </c>
      <c r="M236" s="27">
        <f>SUM(M228:M235)</f>
        <v>0</v>
      </c>
      <c r="N236" s="27">
        <f t="shared" si="48"/>
        <v>22</v>
      </c>
      <c r="O236" s="27">
        <f t="shared" si="48"/>
        <v>38</v>
      </c>
      <c r="P236" s="27">
        <f t="shared" si="48"/>
        <v>60</v>
      </c>
      <c r="Q236" s="25">
        <f>COUNTIF(Q228:Q235,"E")</f>
        <v>5</v>
      </c>
      <c r="R236" s="25">
        <f>COUNTIF(R228:R235,"C")</f>
        <v>3</v>
      </c>
      <c r="S236" s="25">
        <f>COUNTIF(S228:S233,"VP")</f>
        <v>0</v>
      </c>
      <c r="T236" s="26"/>
    </row>
    <row r="237" spans="1:20" ht="25.5" customHeight="1">
      <c r="A237" s="139" t="s">
        <v>55</v>
      </c>
      <c r="B237" s="140"/>
      <c r="C237" s="140"/>
      <c r="D237" s="140"/>
      <c r="E237" s="140"/>
      <c r="F237" s="140"/>
      <c r="G237" s="140"/>
      <c r="H237" s="140"/>
      <c r="I237" s="141"/>
      <c r="J237" s="27">
        <f t="shared" ref="J237:S237" si="49">SUM(J226,J236)</f>
        <v>108</v>
      </c>
      <c r="K237" s="27">
        <f t="shared" si="49"/>
        <v>42</v>
      </c>
      <c r="L237" s="27">
        <f t="shared" si="49"/>
        <v>37</v>
      </c>
      <c r="M237" s="27">
        <f t="shared" si="49"/>
        <v>2</v>
      </c>
      <c r="N237" s="27">
        <f t="shared" si="49"/>
        <v>83</v>
      </c>
      <c r="O237" s="27">
        <f t="shared" si="49"/>
        <v>114</v>
      </c>
      <c r="P237" s="27">
        <f t="shared" si="49"/>
        <v>197</v>
      </c>
      <c r="Q237" s="27">
        <f t="shared" si="49"/>
        <v>18</v>
      </c>
      <c r="R237" s="27">
        <f t="shared" si="49"/>
        <v>9</v>
      </c>
      <c r="S237" s="27">
        <f t="shared" si="49"/>
        <v>0</v>
      </c>
      <c r="T237" s="51">
        <f>27/50</f>
        <v>0.54</v>
      </c>
    </row>
    <row r="238" spans="1:20" ht="13.5" customHeight="1">
      <c r="A238" s="142" t="s">
        <v>56</v>
      </c>
      <c r="B238" s="143"/>
      <c r="C238" s="143"/>
      <c r="D238" s="143"/>
      <c r="E238" s="143"/>
      <c r="F238" s="143"/>
      <c r="G238" s="143"/>
      <c r="H238" s="143"/>
      <c r="I238" s="143"/>
      <c r="J238" s="144"/>
      <c r="K238" s="27">
        <f t="shared" ref="K238:P238" si="50">K226*14+K236*12</f>
        <v>566</v>
      </c>
      <c r="L238" s="27">
        <f t="shared" si="50"/>
        <v>498</v>
      </c>
      <c r="M238" s="27">
        <f>M226*14+M236*12</f>
        <v>28</v>
      </c>
      <c r="N238" s="27">
        <f t="shared" si="50"/>
        <v>1118</v>
      </c>
      <c r="O238" s="27">
        <f t="shared" si="50"/>
        <v>1520</v>
      </c>
      <c r="P238" s="27">
        <f t="shared" si="50"/>
        <v>2638</v>
      </c>
      <c r="Q238" s="84"/>
      <c r="R238" s="85"/>
      <c r="S238" s="85"/>
      <c r="T238" s="86"/>
    </row>
    <row r="239" spans="1:20" ht="16.5" customHeight="1">
      <c r="A239" s="145"/>
      <c r="B239" s="146"/>
      <c r="C239" s="146"/>
      <c r="D239" s="146"/>
      <c r="E239" s="146"/>
      <c r="F239" s="146"/>
      <c r="G239" s="146"/>
      <c r="H239" s="146"/>
      <c r="I239" s="146"/>
      <c r="J239" s="147"/>
      <c r="K239" s="90">
        <f>SUM(K238:M238)</f>
        <v>1092</v>
      </c>
      <c r="L239" s="91"/>
      <c r="M239" s="92"/>
      <c r="N239" s="93">
        <f>SUM(N238:O238)</f>
        <v>2638</v>
      </c>
      <c r="O239" s="94"/>
      <c r="P239" s="95"/>
      <c r="Q239" s="87"/>
      <c r="R239" s="88"/>
      <c r="S239" s="88"/>
      <c r="T239" s="89"/>
    </row>
    <row r="240" spans="1:20" ht="18" customHeight="1">
      <c r="K240" s="214" t="s">
        <v>224</v>
      </c>
      <c r="L240" s="215"/>
      <c r="M240" s="216"/>
    </row>
    <row r="241" spans="1:20" ht="21.75" customHeight="1">
      <c r="B241" s="2"/>
      <c r="C241" s="2"/>
      <c r="D241" s="2"/>
      <c r="E241" s="2"/>
      <c r="F241" s="2"/>
      <c r="G241" s="2"/>
      <c r="K241" s="217"/>
      <c r="L241" s="218"/>
      <c r="M241" s="219"/>
      <c r="N241" s="10"/>
      <c r="O241" s="10"/>
      <c r="P241" s="10"/>
      <c r="Q241" s="10"/>
      <c r="R241" s="10"/>
      <c r="S241" s="10"/>
    </row>
    <row r="242" spans="1:20">
      <c r="B242" s="10"/>
      <c r="C242" s="10"/>
      <c r="D242" s="10"/>
      <c r="E242" s="10"/>
      <c r="F242" s="10"/>
      <c r="G242" s="10"/>
      <c r="H242" s="19"/>
      <c r="I242" s="19"/>
      <c r="J242" s="19"/>
      <c r="M242" s="10"/>
      <c r="N242" s="10"/>
      <c r="O242" s="10"/>
      <c r="P242" s="10"/>
      <c r="Q242" s="10"/>
      <c r="R242" s="10"/>
      <c r="S242" s="10"/>
    </row>
    <row r="243" spans="1:20" ht="12" customHeight="1"/>
    <row r="244" spans="1:20" ht="22.5" customHeight="1">
      <c r="A244" s="138" t="s">
        <v>74</v>
      </c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</row>
    <row r="245" spans="1:20" ht="25.5" customHeight="1">
      <c r="A245" s="138" t="s">
        <v>32</v>
      </c>
      <c r="B245" s="138" t="s">
        <v>31</v>
      </c>
      <c r="C245" s="138"/>
      <c r="D245" s="138"/>
      <c r="E245" s="138"/>
      <c r="F245" s="138"/>
      <c r="G245" s="138"/>
      <c r="H245" s="138"/>
      <c r="I245" s="138"/>
      <c r="J245" s="102" t="s">
        <v>46</v>
      </c>
      <c r="K245" s="102" t="s">
        <v>29</v>
      </c>
      <c r="L245" s="102"/>
      <c r="M245" s="102"/>
      <c r="N245" s="102" t="s">
        <v>47</v>
      </c>
      <c r="O245" s="102"/>
      <c r="P245" s="102"/>
      <c r="Q245" s="102" t="s">
        <v>28</v>
      </c>
      <c r="R245" s="102"/>
      <c r="S245" s="102"/>
      <c r="T245" s="102" t="s">
        <v>27</v>
      </c>
    </row>
    <row r="246" spans="1:20" ht="18" customHeight="1">
      <c r="A246" s="138"/>
      <c r="B246" s="138"/>
      <c r="C246" s="138"/>
      <c r="D246" s="138"/>
      <c r="E246" s="138"/>
      <c r="F246" s="138"/>
      <c r="G246" s="138"/>
      <c r="H246" s="138"/>
      <c r="I246" s="138"/>
      <c r="J246" s="102"/>
      <c r="K246" s="36" t="s">
        <v>33</v>
      </c>
      <c r="L246" s="36" t="s">
        <v>34</v>
      </c>
      <c r="M246" s="36" t="s">
        <v>35</v>
      </c>
      <c r="N246" s="36" t="s">
        <v>39</v>
      </c>
      <c r="O246" s="36" t="s">
        <v>11</v>
      </c>
      <c r="P246" s="36" t="s">
        <v>36</v>
      </c>
      <c r="Q246" s="36" t="s">
        <v>37</v>
      </c>
      <c r="R246" s="36" t="s">
        <v>33</v>
      </c>
      <c r="S246" s="36" t="s">
        <v>38</v>
      </c>
      <c r="T246" s="102"/>
    </row>
    <row r="247" spans="1:20" ht="19.5" customHeight="1">
      <c r="A247" s="69" t="s">
        <v>62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0"/>
    </row>
    <row r="248" spans="1:20" ht="25.5">
      <c r="A248" s="49" t="str">
        <f>IF(ISNA(INDEX($A$39:$T$179,MATCH($B248,$B$39:$B$179,0),1)),"",INDEX($A$39:$T$179,MATCH($B248,$B$39:$B$179,0),1))</f>
        <v>ELE/ELF/ ELG/ ELI/ELS/1006</v>
      </c>
      <c r="B248" s="162" t="s">
        <v>125</v>
      </c>
      <c r="C248" s="162"/>
      <c r="D248" s="162"/>
      <c r="E248" s="162"/>
      <c r="F248" s="162"/>
      <c r="G248" s="162"/>
      <c r="H248" s="162"/>
      <c r="I248" s="162"/>
      <c r="J248" s="22">
        <f>IF(ISNA(INDEX($A$39:$T$179,MATCH($B248,$B$39:$B$179,0),10)),"",INDEX($A$39:$T$179,MATCH($B248,$B$39:$B$179,0),10))</f>
        <v>3</v>
      </c>
      <c r="K248" s="22">
        <f>IF(ISNA(INDEX($A$39:$T$179,MATCH($B248,$B$39:$B$179,0),11)),"",INDEX($A$39:$T$179,MATCH($B248,$B$39:$B$179,0),11))</f>
        <v>0</v>
      </c>
      <c r="L248" s="22">
        <f>IF(ISNA(INDEX($A$39:$T$179,MATCH($B248,$B$39:$B$179,0),12)),"",INDEX($A$39:$T$179,MATCH($B248,$B$39:$B$179,0),12))</f>
        <v>0</v>
      </c>
      <c r="M248" s="22">
        <f>IF(ISNA(INDEX($A$39:$T$179,MATCH($B248,$B$39:$B$179,0),13)),"",INDEX($A$39:$T$179,MATCH($B248,$B$39:$B$179,0),13))</f>
        <v>2</v>
      </c>
      <c r="N248" s="22">
        <f>IF(ISNA(INDEX($A$39:$T$179,MATCH($B248,$B$39:$B$179,0),14)),"",INDEX($A$39:$T$179,MATCH($B248,$B$39:$B$179,0),14))</f>
        <v>2</v>
      </c>
      <c r="O248" s="22">
        <f>IF(ISNA(INDEX($A$39:$T$179,MATCH($B248,$B$39:$B$179,0),15)),"",INDEX($A$39:$T$179,MATCH($B248,$B$39:$B$179,0),15))</f>
        <v>3</v>
      </c>
      <c r="P248" s="22">
        <f>IF(ISNA(INDEX($A$39:$T$179,MATCH($B248,$B$39:$B$179,0),16)),"",INDEX($A$39:$T$179,MATCH($B248,$B$39:$B$179,0),16))</f>
        <v>5</v>
      </c>
      <c r="Q248" s="35">
        <f>IF(ISNA(INDEX($A$39:$T$179,MATCH($B248,$B$39:$B$179,0),17)),"",INDEX($A$39:$T$179,MATCH($B248,$B$39:$B$179,0),17))</f>
        <v>0</v>
      </c>
      <c r="R248" s="35" t="str">
        <f>IF(ISNA(INDEX($A$39:$T$179,MATCH($B248,$B$39:$B$179,0),18)),"",INDEX($A$39:$T$179,MATCH($B248,$B$39:$B$179,0),18))</f>
        <v>C</v>
      </c>
      <c r="S248" s="35">
        <f>IF(ISNA(INDEX($A$39:$T$179,MATCH($B248,$B$39:$B$179,0),19)),"",INDEX($A$39:$T$179,MATCH($B248,$B$39:$B$179,0),19))</f>
        <v>0</v>
      </c>
      <c r="T248" s="21" t="s">
        <v>45</v>
      </c>
    </row>
    <row r="249" spans="1:20">
      <c r="A249" s="49" t="str">
        <f>IF(ISNA(INDEX($A$39:$T$179,MATCH($B249,$B$39:$B$179,0),1)),"",INDEX($A$39:$T$179,MATCH($B249,$B$39:$B$179,0),1))</f>
        <v>YLU0011</v>
      </c>
      <c r="B249" s="162" t="s">
        <v>76</v>
      </c>
      <c r="C249" s="162"/>
      <c r="D249" s="162"/>
      <c r="E249" s="162"/>
      <c r="F249" s="162"/>
      <c r="G249" s="162"/>
      <c r="H249" s="162"/>
      <c r="I249" s="162"/>
      <c r="J249" s="22">
        <f>IF(ISNA(INDEX($A$39:$T$179,MATCH($B249,$B$39:$B$179,0),10)),"",INDEX($A$39:$T$179,MATCH($B249,$B$39:$B$179,0),10))</f>
        <v>0</v>
      </c>
      <c r="K249" s="22">
        <f>IF(ISNA(INDEX($A$39:$T$179,MATCH($B249,$B$39:$B$179,0),11)),"",INDEX($A$39:$T$179,MATCH($B249,$B$39:$B$179,0),11))</f>
        <v>0</v>
      </c>
      <c r="L249" s="22">
        <f>IF(ISNA(INDEX($A$39:$T$179,MATCH($B249,$B$39:$B$179,0),12)),"",INDEX($A$39:$T$179,MATCH($B249,$B$39:$B$179,0),12))</f>
        <v>0</v>
      </c>
      <c r="M249" s="22">
        <f>IF(ISNA(INDEX($A$39:$T$179,MATCH($B249,$B$39:$B$179,0),13)),"",INDEX($A$39:$T$179,MATCH($B249,$B$39:$B$179,0),13))</f>
        <v>1</v>
      </c>
      <c r="N249" s="22">
        <f>IF(ISNA(INDEX($A$39:$T$179,MATCH($B249,$B$39:$B$179,0),14)),"",INDEX($A$39:$T$179,MATCH($B249,$B$39:$B$179,0),14))</f>
        <v>1</v>
      </c>
      <c r="O249" s="22">
        <f>IF(ISNA(INDEX($A$39:$T$179,MATCH($B249,$B$39:$B$179,0),15)),"",INDEX($A$39:$T$179,MATCH($B249,$B$39:$B$179,0),15))</f>
        <v>1</v>
      </c>
      <c r="P249" s="22">
        <f>IF(ISNA(INDEX($A$39:$T$179,MATCH($B249,$B$39:$B$179,0),16)),"",INDEX($A$39:$T$179,MATCH($B249,$B$39:$B$179,0),16))</f>
        <v>2</v>
      </c>
      <c r="Q249" s="35">
        <f>IF(ISNA(INDEX($A$39:$T$179,MATCH($B249,$B$39:$B$179,0),17)),"",INDEX($A$39:$T$179,MATCH($B249,$B$39:$B$179,0),17))</f>
        <v>0</v>
      </c>
      <c r="R249" s="35">
        <f>IF(ISNA(INDEX($A$39:$T$179,MATCH($B249,$B$39:$B$179,0),18)),"",INDEX($A$39:$T$179,MATCH($B249,$B$39:$B$179,0),18))</f>
        <v>0</v>
      </c>
      <c r="S249" s="35" t="str">
        <f>IF(ISNA(INDEX($A$39:$T$179,MATCH($B249,$B$39:$B$179,0),19)),"",INDEX($A$39:$T$179,MATCH($B249,$B$39:$B$179,0),19))</f>
        <v>VP</v>
      </c>
      <c r="T249" s="21" t="s">
        <v>45</v>
      </c>
    </row>
    <row r="250" spans="1:20" ht="25.5">
      <c r="A250" s="49" t="str">
        <f>IF(ISNA(INDEX($A$39:$T$179,MATCH($B250,$B$39:$B$179,0),1)),"",INDEX($A$39:$T$179,MATCH($B250,$B$39:$B$179,0),1))</f>
        <v>ELE/ELF/ELG/ ELI/ELS/2006</v>
      </c>
      <c r="B250" s="162" t="s">
        <v>126</v>
      </c>
      <c r="C250" s="162"/>
      <c r="D250" s="162"/>
      <c r="E250" s="162"/>
      <c r="F250" s="162"/>
      <c r="G250" s="162"/>
      <c r="H250" s="162"/>
      <c r="I250" s="162"/>
      <c r="J250" s="22">
        <f>IF(ISNA(INDEX($A$39:$T$179,MATCH($B250,$B$39:$B$179,0),10)),"",INDEX($A$39:$T$179,MATCH($B250,$B$39:$B$179,0),10))</f>
        <v>3</v>
      </c>
      <c r="K250" s="22">
        <f>IF(ISNA(INDEX($A$39:$T$179,MATCH($B250,$B$39:$B$179,0),11)),"",INDEX($A$39:$T$179,MATCH($B250,$B$39:$B$179,0),11))</f>
        <v>0</v>
      </c>
      <c r="L250" s="22">
        <f>IF(ISNA(INDEX($A$39:$T$179,MATCH($B250,$B$39:$B$179,0),12)),"",INDEX($A$39:$T$179,MATCH($B250,$B$39:$B$179,0),12))</f>
        <v>0</v>
      </c>
      <c r="M250" s="22">
        <f>IF(ISNA(INDEX($A$39:$T$179,MATCH($B250,$B$39:$B$179,0),13)),"",INDEX($A$39:$T$179,MATCH($B250,$B$39:$B$179,0),13))</f>
        <v>2</v>
      </c>
      <c r="N250" s="22">
        <f>IF(ISNA(INDEX($A$39:$T$179,MATCH($B250,$B$39:$B$179,0),14)),"",INDEX($A$39:$T$179,MATCH($B250,$B$39:$B$179,0),14))</f>
        <v>2</v>
      </c>
      <c r="O250" s="22">
        <f>IF(ISNA(INDEX($A$39:$T$179,MATCH($B250,$B$39:$B$179,0),15)),"",INDEX($A$39:$T$179,MATCH($B250,$B$39:$B$179,0),15))</f>
        <v>3</v>
      </c>
      <c r="P250" s="22">
        <f>IF(ISNA(INDEX($A$39:$T$179,MATCH($B250,$B$39:$B$179,0),16)),"",INDEX($A$39:$T$179,MATCH($B250,$B$39:$B$179,0),16))</f>
        <v>5</v>
      </c>
      <c r="Q250" s="35">
        <f>IF(ISNA(INDEX($A$39:$T$179,MATCH($B250,$B$39:$B$179,0),17)),"",INDEX($A$39:$T$179,MATCH($B250,$B$39:$B$179,0),17))</f>
        <v>0</v>
      </c>
      <c r="R250" s="35" t="str">
        <f>IF(ISNA(INDEX($A$39:$T$179,MATCH($B250,$B$39:$B$179,0),18)),"",INDEX($A$39:$T$179,MATCH($B250,$B$39:$B$179,0),18))</f>
        <v>C</v>
      </c>
      <c r="S250" s="35">
        <f>IF(ISNA(INDEX($A$39:$T$179,MATCH($B250,$B$39:$B$179,0),19)),"",INDEX($A$39:$T$179,MATCH($B250,$B$39:$B$179,0),19))</f>
        <v>0</v>
      </c>
      <c r="T250" s="21" t="s">
        <v>45</v>
      </c>
    </row>
    <row r="251" spans="1:20">
      <c r="A251" s="49" t="str">
        <f>IF(ISNA(INDEX($A$39:$T$179,MATCH($B251,$B$39:$B$179,0),1)),"",INDEX($A$39:$T$179,MATCH($B251,$B$39:$B$179,0),1))</f>
        <v>YLU0012</v>
      </c>
      <c r="B251" s="162" t="s">
        <v>77</v>
      </c>
      <c r="C251" s="162"/>
      <c r="D251" s="162"/>
      <c r="E251" s="162"/>
      <c r="F251" s="162"/>
      <c r="G251" s="162"/>
      <c r="H251" s="162"/>
      <c r="I251" s="162"/>
      <c r="J251" s="22">
        <f>IF(ISNA(INDEX($A$39:$T$179,MATCH($B251,$B$39:$B$179,0),10)),"",INDEX($A$39:$T$179,MATCH($B251,$B$39:$B$179,0),10))</f>
        <v>0</v>
      </c>
      <c r="K251" s="22">
        <f>IF(ISNA(INDEX($A$39:$T$179,MATCH($B251,$B$39:$B$179,0),11)),"",INDEX($A$39:$T$179,MATCH($B251,$B$39:$B$179,0),11))</f>
        <v>0</v>
      </c>
      <c r="L251" s="22">
        <f>IF(ISNA(INDEX($A$39:$T$179,MATCH($B251,$B$39:$B$179,0),12)),"",INDEX($A$39:$T$179,MATCH($B251,$B$39:$B$179,0),12))</f>
        <v>0</v>
      </c>
      <c r="M251" s="22">
        <f>IF(ISNA(INDEX($A$39:$T$179,MATCH($B251,$B$39:$B$179,0),13)),"",INDEX($A$39:$T$179,MATCH($B251,$B$39:$B$179,0),13))</f>
        <v>1</v>
      </c>
      <c r="N251" s="22">
        <f>IF(ISNA(INDEX($A$39:$T$179,MATCH($B251,$B$39:$B$179,0),14)),"",INDEX($A$39:$T$179,MATCH($B251,$B$39:$B$179,0),14))</f>
        <v>1</v>
      </c>
      <c r="O251" s="22">
        <f>IF(ISNA(INDEX($A$39:$T$179,MATCH($B251,$B$39:$B$179,0),15)),"",INDEX($A$39:$T$179,MATCH($B251,$B$39:$B$179,0),15))</f>
        <v>1</v>
      </c>
      <c r="P251" s="22">
        <f>IF(ISNA(INDEX($A$39:$T$179,MATCH($B251,$B$39:$B$179,0),16)),"",INDEX($A$39:$T$179,MATCH($B251,$B$39:$B$179,0),16))</f>
        <v>2</v>
      </c>
      <c r="Q251" s="35">
        <f>IF(ISNA(INDEX($A$39:$T$179,MATCH($B251,$B$39:$B$179,0),17)),"",INDEX($A$39:$T$179,MATCH($B251,$B$39:$B$179,0),17))</f>
        <v>0</v>
      </c>
      <c r="R251" s="35">
        <f>IF(ISNA(INDEX($A$39:$T$179,MATCH($B251,$B$39:$B$179,0),18)),"",INDEX($A$39:$T$179,MATCH($B251,$B$39:$B$179,0),18))</f>
        <v>0</v>
      </c>
      <c r="S251" s="35" t="str">
        <f>IF(ISNA(INDEX($A$39:$T$179,MATCH($B251,$B$39:$B$179,0),19)),"",INDEX($A$39:$T$179,MATCH($B251,$B$39:$B$179,0),19))</f>
        <v>VP</v>
      </c>
      <c r="T251" s="21" t="s">
        <v>45</v>
      </c>
    </row>
    <row r="252" spans="1:20" ht="25.5">
      <c r="A252" s="49" t="str">
        <f>IF(ISNA(INDEX($A$39:$T$179,MATCH($B252,$B$39:$B$179,0),1)),"",INDEX($A$39:$T$179,MATCH($B252,$B$39:$B$179,0),1))</f>
        <v>ELE/ELF/ELG/ ELI/ELS/3006</v>
      </c>
      <c r="B252" s="162" t="s">
        <v>210</v>
      </c>
      <c r="C252" s="162"/>
      <c r="D252" s="162"/>
      <c r="E252" s="162"/>
      <c r="F252" s="162"/>
      <c r="G252" s="162"/>
      <c r="H252" s="162"/>
      <c r="I252" s="162"/>
      <c r="J252" s="22">
        <f>IF(ISNA(INDEX($A$39:$T$179,MATCH($B252,$B$39:$B$179,0),10)),"",INDEX($A$39:$T$179,MATCH($B252,$B$39:$B$179,0),10))</f>
        <v>3</v>
      </c>
      <c r="K252" s="22">
        <f>IF(ISNA(INDEX($A$39:$T$179,MATCH($B252,$B$39:$B$179,0),11)),"",INDEX($A$39:$T$179,MATCH($B252,$B$39:$B$179,0),11))</f>
        <v>0</v>
      </c>
      <c r="L252" s="22">
        <f>IF(ISNA(INDEX($A$39:$T$179,MATCH($B252,$B$39:$B$179,0),12)),"",INDEX($A$39:$T$179,MATCH($B252,$B$39:$B$179,0),12))</f>
        <v>0</v>
      </c>
      <c r="M252" s="22">
        <f>IF(ISNA(INDEX($A$39:$T$179,MATCH($B252,$B$39:$B$179,0),13)),"",INDEX($A$39:$T$179,MATCH($B252,$B$39:$B$179,0),13))</f>
        <v>2</v>
      </c>
      <c r="N252" s="22">
        <f>IF(ISNA(INDEX($A$39:$T$179,MATCH($B252,$B$39:$B$179,0),14)),"",INDEX($A$39:$T$179,MATCH($B252,$B$39:$B$179,0),14))</f>
        <v>2</v>
      </c>
      <c r="O252" s="22">
        <f>IF(ISNA(INDEX($A$39:$T$179,MATCH($B252,$B$39:$B$179,0),15)),"",INDEX($A$39:$T$179,MATCH($B252,$B$39:$B$179,0),15))</f>
        <v>3</v>
      </c>
      <c r="P252" s="22">
        <f>IF(ISNA(INDEX($A$39:$T$179,MATCH($B252,$B$39:$B$179,0),16)),"",INDEX($A$39:$T$179,MATCH($B252,$B$39:$B$179,0),16))</f>
        <v>5</v>
      </c>
      <c r="Q252" s="35">
        <f>IF(ISNA(INDEX($A$39:$T$179,MATCH($B252,$B$39:$B$179,0),17)),"",INDEX($A$39:$T$179,MATCH($B252,$B$39:$B$179,0),17))</f>
        <v>0</v>
      </c>
      <c r="R252" s="35" t="str">
        <f>IF(ISNA(INDEX($A$39:$T$179,MATCH($B252,$B$39:$B$179,0),18)),"",INDEX($A$39:$T$179,MATCH($B252,$B$39:$B$179,0),18))</f>
        <v>C</v>
      </c>
      <c r="S252" s="35">
        <f>IF(ISNA(INDEX($A$39:$T$179,MATCH($B252,$B$39:$B$179,0),19)),"",INDEX($A$39:$T$179,MATCH($B252,$B$39:$B$179,0),19))</f>
        <v>0</v>
      </c>
      <c r="T252" s="21" t="s">
        <v>45</v>
      </c>
    </row>
    <row r="253" spans="1:20" ht="25.5">
      <c r="A253" s="49" t="str">
        <f>IF(ISNA(INDEX($A$39:$T$179,MATCH($B253,$B$39:$B$179,0),1)),"",INDEX($A$39:$T$179,MATCH($B253,$B$39:$B$179,0),1))</f>
        <v>ELE/ELF/ELG/ ELI/ELS/4006</v>
      </c>
      <c r="B253" s="162" t="s">
        <v>211</v>
      </c>
      <c r="C253" s="162"/>
      <c r="D253" s="162"/>
      <c r="E253" s="162"/>
      <c r="F253" s="162"/>
      <c r="G253" s="162"/>
      <c r="H253" s="162"/>
      <c r="I253" s="162"/>
      <c r="J253" s="22">
        <f>IF(ISNA(INDEX($A$39:$T$179,MATCH($B253,$B$39:$B$179,0),10)),"",INDEX($A$39:$T$179,MATCH($B253,$B$39:$B$179,0),10))</f>
        <v>3</v>
      </c>
      <c r="K253" s="22">
        <f>IF(ISNA(INDEX($A$39:$T$179,MATCH($B253,$B$39:$B$179,0),11)),"",INDEX($A$39:$T$179,MATCH($B253,$B$39:$B$179,0),11))</f>
        <v>0</v>
      </c>
      <c r="L253" s="22">
        <f>IF(ISNA(INDEX($A$39:$T$179,MATCH($B253,$B$39:$B$179,0),12)),"",INDEX($A$39:$T$179,MATCH($B253,$B$39:$B$179,0),12))</f>
        <v>0</v>
      </c>
      <c r="M253" s="22">
        <f>IF(ISNA(INDEX($A$39:$T$179,MATCH($B253,$B$39:$B$179,0),13)),"",INDEX($A$39:$T$179,MATCH($B253,$B$39:$B$179,0),13))</f>
        <v>2</v>
      </c>
      <c r="N253" s="22">
        <f>IF(ISNA(INDEX($A$39:$T$179,MATCH($B253,$B$39:$B$179,0),14)),"",INDEX($A$39:$T$179,MATCH($B253,$B$39:$B$179,0),14))</f>
        <v>2</v>
      </c>
      <c r="O253" s="22">
        <f>IF(ISNA(INDEX($A$39:$T$179,MATCH($B253,$B$39:$B$179,0),15)),"",INDEX($A$39:$T$179,MATCH($B253,$B$39:$B$179,0),15))</f>
        <v>3</v>
      </c>
      <c r="P253" s="22">
        <f>IF(ISNA(INDEX($A$39:$T$179,MATCH($B253,$B$39:$B$179,0),16)),"",INDEX($A$39:$T$179,MATCH($B253,$B$39:$B$179,0),16))</f>
        <v>5</v>
      </c>
      <c r="Q253" s="35">
        <f>IF(ISNA(INDEX($A$39:$T$179,MATCH($B253,$B$39:$B$179,0),17)),"",INDEX($A$39:$T$179,MATCH($B253,$B$39:$B$179,0),17))</f>
        <v>0</v>
      </c>
      <c r="R253" s="35" t="str">
        <f>IF(ISNA(INDEX($A$39:$T$179,MATCH($B253,$B$39:$B$179,0),18)),"",INDEX($A$39:$T$179,MATCH($B253,$B$39:$B$179,0),18))</f>
        <v>C</v>
      </c>
      <c r="S253" s="35">
        <f>IF(ISNA(INDEX($A$39:$T$179,MATCH($B253,$B$39:$B$179,0),19)),"",INDEX($A$39:$T$179,MATCH($B253,$B$39:$B$179,0),19))</f>
        <v>0</v>
      </c>
      <c r="T253" s="21" t="s">
        <v>45</v>
      </c>
    </row>
    <row r="254" spans="1:20">
      <c r="A254" s="25" t="s">
        <v>30</v>
      </c>
      <c r="B254" s="152"/>
      <c r="C254" s="153"/>
      <c r="D254" s="153"/>
      <c r="E254" s="153"/>
      <c r="F254" s="153"/>
      <c r="G254" s="153"/>
      <c r="H254" s="153"/>
      <c r="I254" s="154"/>
      <c r="J254" s="27">
        <f t="shared" ref="J254:P254" si="51">SUM(J248:J253)</f>
        <v>12</v>
      </c>
      <c r="K254" s="27">
        <f t="shared" si="51"/>
        <v>0</v>
      </c>
      <c r="L254" s="27">
        <f t="shared" si="51"/>
        <v>0</v>
      </c>
      <c r="M254" s="27">
        <f t="shared" si="51"/>
        <v>10</v>
      </c>
      <c r="N254" s="27">
        <f t="shared" si="51"/>
        <v>10</v>
      </c>
      <c r="O254" s="27">
        <f t="shared" si="51"/>
        <v>14</v>
      </c>
      <c r="P254" s="27">
        <f t="shared" si="51"/>
        <v>24</v>
      </c>
      <c r="Q254" s="25">
        <f>COUNTIF(Q248:Q253,"E")</f>
        <v>0</v>
      </c>
      <c r="R254" s="25">
        <f>COUNTIF(R248:R253,"C")</f>
        <v>4</v>
      </c>
      <c r="S254" s="25">
        <f>COUNTIF(S248:S253,"VP")</f>
        <v>2</v>
      </c>
      <c r="T254" s="21"/>
    </row>
    <row r="255" spans="1:20" ht="19.5" hidden="1" customHeight="1">
      <c r="A255" s="69" t="s">
        <v>75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0"/>
    </row>
    <row r="256" spans="1:20" ht="12.75" hidden="1" customHeight="1">
      <c r="A256" s="49" t="str">
        <f>IF(ISNA(INDEX($A$39:$T$179,MATCH($B256,$B$39:$B$179,0),1)),"",INDEX($A$39:$T$179,MATCH($B256,$B$39:$B$179,0),1))</f>
        <v/>
      </c>
      <c r="B256" s="162"/>
      <c r="C256" s="162"/>
      <c r="D256" s="162"/>
      <c r="E256" s="162"/>
      <c r="F256" s="162"/>
      <c r="G256" s="162"/>
      <c r="H256" s="162"/>
      <c r="I256" s="162"/>
      <c r="J256" s="22" t="str">
        <f>IF(ISNA(INDEX($A$39:$T$179,MATCH($B256,$B$39:$B$179,0),10)),"",INDEX($A$39:$T$179,MATCH($B256,$B$39:$B$179,0),10))</f>
        <v/>
      </c>
      <c r="K256" s="22" t="str">
        <f>IF(ISNA(INDEX($A$39:$T$179,MATCH($B256,$B$39:$B$179,0),11)),"",INDEX($A$39:$T$179,MATCH($B256,$B$39:$B$179,0),11))</f>
        <v/>
      </c>
      <c r="L256" s="22" t="str">
        <f>IF(ISNA(INDEX($A$39:$T$179,MATCH($B256,$B$39:$B$179,0),12)),"",INDEX($A$39:$T$179,MATCH($B256,$B$39:$B$179,0),12))</f>
        <v/>
      </c>
      <c r="M256" s="22" t="str">
        <f>IF(ISNA(INDEX($A$39:$T$179,MATCH($B256,$B$39:$B$179,0),13)),"",INDEX($A$39:$T$179,MATCH($B256,$B$39:$B$179,0),13))</f>
        <v/>
      </c>
      <c r="N256" s="22" t="str">
        <f>IF(ISNA(INDEX($A$39:$T$179,MATCH($B256,$B$39:$B$179,0),14)),"",INDEX($A$39:$T$179,MATCH($B256,$B$39:$B$179,0),14))</f>
        <v/>
      </c>
      <c r="O256" s="22" t="str">
        <f>IF(ISNA(INDEX($A$39:$T$179,MATCH($B256,$B$39:$B$179,0),15)),"",INDEX($A$39:$T$179,MATCH($B256,$B$39:$B$179,0),15))</f>
        <v/>
      </c>
      <c r="P256" s="22" t="str">
        <f>IF(ISNA(INDEX($A$39:$T$179,MATCH($B256,$B$39:$B$179,0),16)),"",INDEX($A$39:$T$179,MATCH($B256,$B$39:$B$179,0),16))</f>
        <v/>
      </c>
      <c r="Q256" s="35" t="str">
        <f>IF(ISNA(INDEX($A$39:$T$179,MATCH($B256,$B$39:$B$179,0),17)),"",INDEX($A$39:$T$179,MATCH($B256,$B$39:$B$179,0),17))</f>
        <v/>
      </c>
      <c r="R256" s="35" t="str">
        <f>IF(ISNA(INDEX($A$39:$T$179,MATCH($B256,$B$39:$B$179,0),18)),"",INDEX($A$39:$T$179,MATCH($B256,$B$39:$B$179,0),18))</f>
        <v/>
      </c>
      <c r="S256" s="35" t="str">
        <f>IF(ISNA(INDEX($A$39:$T$179,MATCH($B256,$B$39:$B$179,0),19)),"",INDEX($A$39:$T$179,MATCH($B256,$B$39:$B$179,0),19))</f>
        <v/>
      </c>
      <c r="T256" s="21" t="s">
        <v>45</v>
      </c>
    </row>
    <row r="257" spans="1:20" ht="12.75" hidden="1" customHeight="1">
      <c r="A257" s="25" t="s">
        <v>30</v>
      </c>
      <c r="B257" s="138"/>
      <c r="C257" s="138"/>
      <c r="D257" s="138"/>
      <c r="E257" s="138"/>
      <c r="F257" s="138"/>
      <c r="G257" s="138"/>
      <c r="H257" s="138"/>
      <c r="I257" s="138"/>
      <c r="J257" s="27">
        <f t="shared" ref="J257:P257" si="52">SUM(J256:J256)</f>
        <v>0</v>
      </c>
      <c r="K257" s="27">
        <f t="shared" si="52"/>
        <v>0</v>
      </c>
      <c r="L257" s="27">
        <f t="shared" si="52"/>
        <v>0</v>
      </c>
      <c r="M257" s="27">
        <f t="shared" si="52"/>
        <v>0</v>
      </c>
      <c r="N257" s="27">
        <f t="shared" si="52"/>
        <v>0</v>
      </c>
      <c r="O257" s="27">
        <f t="shared" si="52"/>
        <v>0</v>
      </c>
      <c r="P257" s="27">
        <f t="shared" si="52"/>
        <v>0</v>
      </c>
      <c r="Q257" s="25">
        <f>COUNTIF(Q256:Q256,"E")</f>
        <v>0</v>
      </c>
      <c r="R257" s="25">
        <f>COUNTIF(R256:R256,"C")</f>
        <v>0</v>
      </c>
      <c r="S257" s="25">
        <f>COUNTIF(S256:S256,"VP")</f>
        <v>0</v>
      </c>
      <c r="T257" s="26"/>
    </row>
    <row r="258" spans="1:20" ht="27.75" customHeight="1">
      <c r="A258" s="139" t="s">
        <v>55</v>
      </c>
      <c r="B258" s="140"/>
      <c r="C258" s="140"/>
      <c r="D258" s="140"/>
      <c r="E258" s="140"/>
      <c r="F258" s="140"/>
      <c r="G258" s="140"/>
      <c r="H258" s="140"/>
      <c r="I258" s="141"/>
      <c r="J258" s="27">
        <f t="shared" ref="J258:S258" si="53">SUM(J254,J257)</f>
        <v>12</v>
      </c>
      <c r="K258" s="27">
        <f t="shared" si="53"/>
        <v>0</v>
      </c>
      <c r="L258" s="27">
        <f t="shared" si="53"/>
        <v>0</v>
      </c>
      <c r="M258" s="27">
        <f t="shared" si="53"/>
        <v>10</v>
      </c>
      <c r="N258" s="27">
        <f t="shared" si="53"/>
        <v>10</v>
      </c>
      <c r="O258" s="27">
        <f t="shared" si="53"/>
        <v>14</v>
      </c>
      <c r="P258" s="27">
        <f t="shared" si="53"/>
        <v>24</v>
      </c>
      <c r="Q258" s="27">
        <f t="shared" si="53"/>
        <v>0</v>
      </c>
      <c r="R258" s="27">
        <f t="shared" si="53"/>
        <v>4</v>
      </c>
      <c r="S258" s="27">
        <f t="shared" si="53"/>
        <v>2</v>
      </c>
      <c r="T258" s="51">
        <f>6/50</f>
        <v>0.12</v>
      </c>
    </row>
    <row r="259" spans="1:20" ht="17.25" customHeight="1">
      <c r="A259" s="142" t="s">
        <v>56</v>
      </c>
      <c r="B259" s="143"/>
      <c r="C259" s="143"/>
      <c r="D259" s="143"/>
      <c r="E259" s="143"/>
      <c r="F259" s="143"/>
      <c r="G259" s="143"/>
      <c r="H259" s="143"/>
      <c r="I259" s="143"/>
      <c r="J259" s="144"/>
      <c r="K259" s="27">
        <f t="shared" ref="K259:P259" si="54">K254*14+K257*12</f>
        <v>0</v>
      </c>
      <c r="L259" s="27">
        <f t="shared" si="54"/>
        <v>0</v>
      </c>
      <c r="M259" s="27">
        <f t="shared" si="54"/>
        <v>140</v>
      </c>
      <c r="N259" s="27">
        <f t="shared" si="54"/>
        <v>140</v>
      </c>
      <c r="O259" s="27">
        <f t="shared" si="54"/>
        <v>196</v>
      </c>
      <c r="P259" s="27">
        <f t="shared" si="54"/>
        <v>336</v>
      </c>
      <c r="Q259" s="84"/>
      <c r="R259" s="85"/>
      <c r="S259" s="85"/>
      <c r="T259" s="86"/>
    </row>
    <row r="260" spans="1:20">
      <c r="A260" s="145"/>
      <c r="B260" s="146"/>
      <c r="C260" s="146"/>
      <c r="D260" s="146"/>
      <c r="E260" s="146"/>
      <c r="F260" s="146"/>
      <c r="G260" s="146"/>
      <c r="H260" s="146"/>
      <c r="I260" s="146"/>
      <c r="J260" s="147"/>
      <c r="K260" s="90">
        <f>SUM(K259:M259)</f>
        <v>140</v>
      </c>
      <c r="L260" s="91"/>
      <c r="M260" s="92"/>
      <c r="N260" s="93">
        <f>SUM(N259:P259)</f>
        <v>672</v>
      </c>
      <c r="O260" s="94"/>
      <c r="P260" s="95"/>
      <c r="Q260" s="87"/>
      <c r="R260" s="88"/>
      <c r="S260" s="88"/>
      <c r="T260" s="89"/>
    </row>
    <row r="261" spans="1:20" ht="8.25" customHeight="1"/>
    <row r="262" spans="1:20">
      <c r="B262" s="10"/>
      <c r="C262" s="10"/>
      <c r="D262" s="10"/>
      <c r="E262" s="10"/>
      <c r="F262" s="10"/>
      <c r="G262" s="10"/>
      <c r="H262" s="19"/>
      <c r="I262" s="19"/>
      <c r="J262" s="19"/>
      <c r="M262" s="10"/>
      <c r="N262" s="10"/>
      <c r="O262" s="10"/>
      <c r="P262" s="10"/>
      <c r="Q262" s="10"/>
      <c r="R262" s="10"/>
      <c r="S262" s="10"/>
    </row>
    <row r="263" spans="1:20">
      <c r="B263" s="2"/>
      <c r="C263" s="2"/>
      <c r="D263" s="2"/>
      <c r="E263" s="2"/>
      <c r="F263" s="2"/>
      <c r="G263" s="2"/>
      <c r="M263" s="10"/>
      <c r="N263" s="10"/>
      <c r="O263" s="10"/>
      <c r="P263" s="10"/>
      <c r="Q263" s="10"/>
      <c r="R263" s="10"/>
      <c r="S263" s="10"/>
    </row>
    <row r="264" spans="1:20">
      <c r="B264" s="10"/>
      <c r="C264" s="10"/>
      <c r="D264" s="10"/>
      <c r="E264" s="10"/>
      <c r="F264" s="10"/>
      <c r="G264" s="10"/>
      <c r="H264" s="19"/>
      <c r="I264" s="19"/>
      <c r="J264" s="19"/>
      <c r="M264" s="10"/>
      <c r="N264" s="10"/>
      <c r="O264" s="10"/>
      <c r="P264" s="10"/>
      <c r="Q264" s="10"/>
      <c r="R264" s="10"/>
      <c r="S264" s="10"/>
    </row>
    <row r="265" spans="1:20" ht="22.5" customHeight="1">
      <c r="A265" s="163" t="s">
        <v>57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5"/>
    </row>
    <row r="266" spans="1:20" ht="27.75" customHeight="1">
      <c r="A266" s="112" t="s">
        <v>32</v>
      </c>
      <c r="B266" s="175" t="s">
        <v>31</v>
      </c>
      <c r="C266" s="176"/>
      <c r="D266" s="176"/>
      <c r="E266" s="176"/>
      <c r="F266" s="176"/>
      <c r="G266" s="176"/>
      <c r="H266" s="176"/>
      <c r="I266" s="177"/>
      <c r="J266" s="99" t="s">
        <v>46</v>
      </c>
      <c r="K266" s="158" t="s">
        <v>29</v>
      </c>
      <c r="L266" s="158"/>
      <c r="M266" s="158"/>
      <c r="N266" s="158" t="s">
        <v>47</v>
      </c>
      <c r="O266" s="213"/>
      <c r="P266" s="213"/>
      <c r="Q266" s="158" t="s">
        <v>28</v>
      </c>
      <c r="R266" s="158"/>
      <c r="S266" s="158"/>
      <c r="T266" s="158" t="s">
        <v>27</v>
      </c>
    </row>
    <row r="267" spans="1:20">
      <c r="A267" s="113"/>
      <c r="B267" s="178"/>
      <c r="C267" s="179"/>
      <c r="D267" s="179"/>
      <c r="E267" s="179"/>
      <c r="F267" s="179"/>
      <c r="G267" s="179"/>
      <c r="H267" s="179"/>
      <c r="I267" s="180"/>
      <c r="J267" s="100"/>
      <c r="K267" s="14" t="s">
        <v>33</v>
      </c>
      <c r="L267" s="14" t="s">
        <v>34</v>
      </c>
      <c r="M267" s="14" t="s">
        <v>35</v>
      </c>
      <c r="N267" s="14" t="s">
        <v>39</v>
      </c>
      <c r="O267" s="14" t="s">
        <v>11</v>
      </c>
      <c r="P267" s="14" t="s">
        <v>36</v>
      </c>
      <c r="Q267" s="14" t="s">
        <v>37</v>
      </c>
      <c r="R267" s="14" t="s">
        <v>33</v>
      </c>
      <c r="S267" s="14" t="s">
        <v>38</v>
      </c>
      <c r="T267" s="158"/>
    </row>
    <row r="268" spans="1:20">
      <c r="A268" s="96" t="s">
        <v>62</v>
      </c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8"/>
    </row>
    <row r="269" spans="1:20">
      <c r="A269" s="47" t="s">
        <v>163</v>
      </c>
      <c r="B269" s="116" t="s">
        <v>209</v>
      </c>
      <c r="C269" s="117"/>
      <c r="D269" s="117"/>
      <c r="E269" s="117"/>
      <c r="F269" s="117"/>
      <c r="G269" s="117"/>
      <c r="H269" s="117"/>
      <c r="I269" s="118"/>
      <c r="J269" s="33">
        <v>4</v>
      </c>
      <c r="K269" s="33">
        <v>2</v>
      </c>
      <c r="L269" s="33">
        <v>1</v>
      </c>
      <c r="M269" s="33">
        <v>1</v>
      </c>
      <c r="N269" s="22">
        <f>K269+L269+M269</f>
        <v>4</v>
      </c>
      <c r="O269" s="22">
        <f>P269-N269</f>
        <v>3</v>
      </c>
      <c r="P269" s="22">
        <f>ROUND(PRODUCT(J269,25)/14,0)</f>
        <v>7</v>
      </c>
      <c r="Q269" s="33"/>
      <c r="R269" s="33" t="s">
        <v>33</v>
      </c>
      <c r="S269" s="34"/>
      <c r="T269" s="13" t="s">
        <v>45</v>
      </c>
    </row>
    <row r="270" spans="1:20" ht="38.25">
      <c r="A270" s="47" t="s">
        <v>242</v>
      </c>
      <c r="B270" s="135" t="s">
        <v>240</v>
      </c>
      <c r="C270" s="136"/>
      <c r="D270" s="136"/>
      <c r="E270" s="136"/>
      <c r="F270" s="136"/>
      <c r="G270" s="136"/>
      <c r="H270" s="136"/>
      <c r="I270" s="137"/>
      <c r="J270" s="33">
        <v>3</v>
      </c>
      <c r="K270" s="33">
        <v>0</v>
      </c>
      <c r="L270" s="33">
        <v>2</v>
      </c>
      <c r="M270" s="33">
        <v>0</v>
      </c>
      <c r="N270" s="22">
        <f t="shared" ref="N270" si="55">K270+L270+M270</f>
        <v>2</v>
      </c>
      <c r="O270" s="22">
        <f t="shared" ref="O270" si="56">P270-N270</f>
        <v>3</v>
      </c>
      <c r="P270" s="22">
        <f>ROUND(PRODUCT(J270,25)/14,0)</f>
        <v>5</v>
      </c>
      <c r="Q270" s="33"/>
      <c r="R270" s="33" t="s">
        <v>33</v>
      </c>
      <c r="S270" s="34"/>
      <c r="T270" s="13" t="s">
        <v>45</v>
      </c>
    </row>
    <row r="271" spans="1:20" ht="38.25">
      <c r="A271" s="47" t="s">
        <v>251</v>
      </c>
      <c r="B271" s="135" t="s">
        <v>241</v>
      </c>
      <c r="C271" s="136"/>
      <c r="D271" s="136"/>
      <c r="E271" s="136"/>
      <c r="F271" s="136"/>
      <c r="G271" s="136"/>
      <c r="H271" s="136"/>
      <c r="I271" s="137"/>
      <c r="J271" s="33">
        <v>3</v>
      </c>
      <c r="K271" s="33">
        <v>0</v>
      </c>
      <c r="L271" s="33">
        <v>2</v>
      </c>
      <c r="M271" s="33">
        <v>0</v>
      </c>
      <c r="N271" s="22">
        <f>K271+L271+M271</f>
        <v>2</v>
      </c>
      <c r="O271" s="22">
        <f>P271-N271</f>
        <v>3</v>
      </c>
      <c r="P271" s="22">
        <f>ROUND(PRODUCT(J271,25)/14,0)</f>
        <v>5</v>
      </c>
      <c r="Q271" s="33"/>
      <c r="R271" s="33" t="s">
        <v>33</v>
      </c>
      <c r="S271" s="34"/>
      <c r="T271" s="13" t="s">
        <v>45</v>
      </c>
    </row>
    <row r="272" spans="1:20" ht="38.25">
      <c r="A272" s="47" t="s">
        <v>244</v>
      </c>
      <c r="B272" s="135" t="s">
        <v>248</v>
      </c>
      <c r="C272" s="136"/>
      <c r="D272" s="136"/>
      <c r="E272" s="136"/>
      <c r="F272" s="136"/>
      <c r="G272" s="136"/>
      <c r="H272" s="136"/>
      <c r="I272" s="137"/>
      <c r="J272" s="33">
        <v>3</v>
      </c>
      <c r="K272" s="33">
        <v>0</v>
      </c>
      <c r="L272" s="33">
        <v>2</v>
      </c>
      <c r="M272" s="33">
        <v>0</v>
      </c>
      <c r="N272" s="22">
        <f>K272+L272+M272</f>
        <v>2</v>
      </c>
      <c r="O272" s="22">
        <f>P272-N272</f>
        <v>3</v>
      </c>
      <c r="P272" s="22">
        <f>ROUND(PRODUCT(J272,25)/14,0)</f>
        <v>5</v>
      </c>
      <c r="Q272" s="33"/>
      <c r="R272" s="33" t="s">
        <v>33</v>
      </c>
      <c r="S272" s="34"/>
      <c r="T272" s="13" t="s">
        <v>45</v>
      </c>
    </row>
    <row r="273" spans="1:20">
      <c r="A273" s="23" t="s">
        <v>30</v>
      </c>
      <c r="B273" s="132"/>
      <c r="C273" s="133"/>
      <c r="D273" s="133"/>
      <c r="E273" s="133"/>
      <c r="F273" s="133"/>
      <c r="G273" s="133"/>
      <c r="H273" s="133"/>
      <c r="I273" s="134"/>
      <c r="J273" s="37">
        <f t="shared" ref="J273:P273" si="57">SUM(J269:J272)</f>
        <v>13</v>
      </c>
      <c r="K273" s="37">
        <f t="shared" si="57"/>
        <v>2</v>
      </c>
      <c r="L273" s="37">
        <f t="shared" si="57"/>
        <v>7</v>
      </c>
      <c r="M273" s="37">
        <f t="shared" si="57"/>
        <v>1</v>
      </c>
      <c r="N273" s="27">
        <f t="shared" si="57"/>
        <v>10</v>
      </c>
      <c r="O273" s="27">
        <f t="shared" si="57"/>
        <v>12</v>
      </c>
      <c r="P273" s="27">
        <f t="shared" si="57"/>
        <v>22</v>
      </c>
      <c r="Q273" s="25">
        <f>COUNTIF(Q269:Q272,"E")</f>
        <v>0</v>
      </c>
      <c r="R273" s="25">
        <f>COUNTIF(R269:R272,"C")</f>
        <v>4</v>
      </c>
      <c r="S273" s="25">
        <f>COUNTIF(S269:S272,"VP")</f>
        <v>0</v>
      </c>
      <c r="T273" s="21"/>
    </row>
    <row r="274" spans="1:20">
      <c r="A274" s="163" t="s">
        <v>75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5"/>
    </row>
    <row r="275" spans="1:20" ht="38.25">
      <c r="A275" s="47" t="s">
        <v>246</v>
      </c>
      <c r="B275" s="135" t="s">
        <v>249</v>
      </c>
      <c r="C275" s="136"/>
      <c r="D275" s="136"/>
      <c r="E275" s="136"/>
      <c r="F275" s="136"/>
      <c r="G275" s="136"/>
      <c r="H275" s="136"/>
      <c r="I275" s="137"/>
      <c r="J275" s="33">
        <v>3</v>
      </c>
      <c r="K275" s="33">
        <v>0</v>
      </c>
      <c r="L275" s="33">
        <v>2</v>
      </c>
      <c r="M275" s="33">
        <v>0</v>
      </c>
      <c r="N275" s="22">
        <f>K275+L275+M275</f>
        <v>2</v>
      </c>
      <c r="O275" s="22">
        <f>P275-N275</f>
        <v>4</v>
      </c>
      <c r="P275" s="22">
        <f>ROUND(PRODUCT(J275,25)/12,0)</f>
        <v>6</v>
      </c>
      <c r="Q275" s="33"/>
      <c r="R275" s="33" t="s">
        <v>33</v>
      </c>
      <c r="S275" s="34"/>
      <c r="T275" s="13" t="s">
        <v>45</v>
      </c>
    </row>
    <row r="276" spans="1:20">
      <c r="A276" s="25" t="s">
        <v>30</v>
      </c>
      <c r="B276" s="138"/>
      <c r="C276" s="138"/>
      <c r="D276" s="138"/>
      <c r="E276" s="138"/>
      <c r="F276" s="138"/>
      <c r="G276" s="138"/>
      <c r="H276" s="138"/>
      <c r="I276" s="138"/>
      <c r="J276" s="27">
        <f t="shared" ref="J276:P276" si="58">SUM(J275:J275)</f>
        <v>3</v>
      </c>
      <c r="K276" s="27">
        <f t="shared" si="58"/>
        <v>0</v>
      </c>
      <c r="L276" s="27">
        <f t="shared" si="58"/>
        <v>2</v>
      </c>
      <c r="M276" s="27">
        <f t="shared" si="58"/>
        <v>0</v>
      </c>
      <c r="N276" s="27">
        <f t="shared" si="58"/>
        <v>2</v>
      </c>
      <c r="O276" s="27">
        <f t="shared" si="58"/>
        <v>4</v>
      </c>
      <c r="P276" s="27">
        <f t="shared" si="58"/>
        <v>6</v>
      </c>
      <c r="Q276" s="25">
        <f>COUNTIF(Q275:Q275,"E")</f>
        <v>0</v>
      </c>
      <c r="R276" s="25">
        <f>COUNTIF(R275:R275,"C")</f>
        <v>1</v>
      </c>
      <c r="S276" s="25">
        <f>COUNTIF(S275:S275,"VP")</f>
        <v>0</v>
      </c>
      <c r="T276" s="26"/>
    </row>
    <row r="277" spans="1:20" ht="30.75" customHeight="1">
      <c r="A277" s="139" t="s">
        <v>55</v>
      </c>
      <c r="B277" s="140"/>
      <c r="C277" s="140"/>
      <c r="D277" s="140"/>
      <c r="E277" s="140"/>
      <c r="F277" s="140"/>
      <c r="G277" s="140"/>
      <c r="H277" s="140"/>
      <c r="I277" s="141"/>
      <c r="J277" s="27">
        <f t="shared" ref="J277:S277" si="59">SUM(J273,J276)</f>
        <v>16</v>
      </c>
      <c r="K277" s="27">
        <f t="shared" si="59"/>
        <v>2</v>
      </c>
      <c r="L277" s="27">
        <f t="shared" si="59"/>
        <v>9</v>
      </c>
      <c r="M277" s="27">
        <f t="shared" si="59"/>
        <v>1</v>
      </c>
      <c r="N277" s="27">
        <f t="shared" si="59"/>
        <v>12</v>
      </c>
      <c r="O277" s="27">
        <f t="shared" si="59"/>
        <v>16</v>
      </c>
      <c r="P277" s="27">
        <f t="shared" si="59"/>
        <v>28</v>
      </c>
      <c r="Q277" s="27">
        <f t="shared" si="59"/>
        <v>0</v>
      </c>
      <c r="R277" s="27">
        <f t="shared" si="59"/>
        <v>5</v>
      </c>
      <c r="S277" s="27">
        <f t="shared" si="59"/>
        <v>0</v>
      </c>
      <c r="T277" s="51">
        <f>5/50</f>
        <v>0.1</v>
      </c>
    </row>
    <row r="278" spans="1:20">
      <c r="A278" s="142" t="s">
        <v>56</v>
      </c>
      <c r="B278" s="143"/>
      <c r="C278" s="143"/>
      <c r="D278" s="143"/>
      <c r="E278" s="143"/>
      <c r="F278" s="143"/>
      <c r="G278" s="143"/>
      <c r="H278" s="143"/>
      <c r="I278" s="143"/>
      <c r="J278" s="144"/>
      <c r="K278" s="27">
        <f t="shared" ref="K278:P278" si="60">K273*14+K276*12</f>
        <v>28</v>
      </c>
      <c r="L278" s="27">
        <f t="shared" si="60"/>
        <v>122</v>
      </c>
      <c r="M278" s="27">
        <f t="shared" si="60"/>
        <v>14</v>
      </c>
      <c r="N278" s="27">
        <f t="shared" si="60"/>
        <v>164</v>
      </c>
      <c r="O278" s="27">
        <f t="shared" si="60"/>
        <v>216</v>
      </c>
      <c r="P278" s="27">
        <f t="shared" si="60"/>
        <v>380</v>
      </c>
      <c r="Q278" s="84"/>
      <c r="R278" s="85"/>
      <c r="S278" s="85"/>
      <c r="T278" s="86"/>
    </row>
    <row r="279" spans="1:20">
      <c r="A279" s="145"/>
      <c r="B279" s="146"/>
      <c r="C279" s="146"/>
      <c r="D279" s="146"/>
      <c r="E279" s="146"/>
      <c r="F279" s="146"/>
      <c r="G279" s="146"/>
      <c r="H279" s="146"/>
      <c r="I279" s="146"/>
      <c r="J279" s="147"/>
      <c r="K279" s="90">
        <f>SUM(K278:M278)</f>
        <v>164</v>
      </c>
      <c r="L279" s="91"/>
      <c r="M279" s="92"/>
      <c r="N279" s="93">
        <f>SUM(N278:P278)</f>
        <v>760</v>
      </c>
      <c r="O279" s="94"/>
      <c r="P279" s="95"/>
      <c r="Q279" s="87"/>
      <c r="R279" s="88"/>
      <c r="S279" s="88"/>
      <c r="T279" s="89"/>
    </row>
    <row r="280" spans="1:20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3"/>
      <c r="L280" s="63"/>
      <c r="M280" s="63"/>
      <c r="N280" s="64"/>
      <c r="O280" s="64"/>
      <c r="P280" s="64"/>
      <c r="Q280" s="65"/>
      <c r="R280" s="65"/>
      <c r="S280" s="65"/>
      <c r="T280" s="65"/>
    </row>
    <row r="281" spans="1:20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3"/>
      <c r="L281" s="63"/>
      <c r="M281" s="63"/>
      <c r="N281" s="64"/>
      <c r="O281" s="64"/>
      <c r="P281" s="64"/>
      <c r="Q281" s="65"/>
      <c r="R281" s="65"/>
      <c r="S281" s="65"/>
      <c r="T281" s="65"/>
    </row>
    <row r="282" spans="1:20">
      <c r="A282" s="131" t="s">
        <v>271</v>
      </c>
      <c r="B282" s="131"/>
    </row>
    <row r="283" spans="1:20">
      <c r="A283" s="102" t="s">
        <v>32</v>
      </c>
      <c r="B283" s="71" t="s">
        <v>66</v>
      </c>
      <c r="C283" s="72"/>
      <c r="D283" s="72"/>
      <c r="E283" s="72"/>
      <c r="F283" s="72"/>
      <c r="G283" s="73"/>
      <c r="H283" s="71" t="s">
        <v>68</v>
      </c>
      <c r="I283" s="73"/>
      <c r="J283" s="77" t="s">
        <v>69</v>
      </c>
      <c r="K283" s="78"/>
      <c r="L283" s="78"/>
      <c r="M283" s="78"/>
      <c r="N283" s="78"/>
      <c r="O283" s="79"/>
      <c r="P283" s="71" t="s">
        <v>54</v>
      </c>
      <c r="Q283" s="73"/>
      <c r="R283" s="77" t="s">
        <v>70</v>
      </c>
      <c r="S283" s="78"/>
      <c r="T283" s="79"/>
    </row>
    <row r="284" spans="1:20">
      <c r="A284" s="102"/>
      <c r="B284" s="74"/>
      <c r="C284" s="75"/>
      <c r="D284" s="75"/>
      <c r="E284" s="75"/>
      <c r="F284" s="75"/>
      <c r="G284" s="76"/>
      <c r="H284" s="74"/>
      <c r="I284" s="76"/>
      <c r="J284" s="77" t="s">
        <v>39</v>
      </c>
      <c r="K284" s="79"/>
      <c r="L284" s="77" t="s">
        <v>11</v>
      </c>
      <c r="M284" s="79"/>
      <c r="N284" s="77" t="s">
        <v>36</v>
      </c>
      <c r="O284" s="79"/>
      <c r="P284" s="74"/>
      <c r="Q284" s="76"/>
      <c r="R284" s="36" t="s">
        <v>71</v>
      </c>
      <c r="S284" s="36" t="s">
        <v>72</v>
      </c>
      <c r="T284" s="36" t="s">
        <v>73</v>
      </c>
    </row>
    <row r="285" spans="1:20">
      <c r="A285" s="36">
        <v>1</v>
      </c>
      <c r="B285" s="77" t="s">
        <v>67</v>
      </c>
      <c r="C285" s="78"/>
      <c r="D285" s="78"/>
      <c r="E285" s="78"/>
      <c r="F285" s="78"/>
      <c r="G285" s="79"/>
      <c r="H285" s="101">
        <f>J285</f>
        <v>117</v>
      </c>
      <c r="I285" s="101"/>
      <c r="J285" s="107">
        <f>N49+N62+N76+N89+N101+N114-J286</f>
        <v>117</v>
      </c>
      <c r="K285" s="108"/>
      <c r="L285" s="107">
        <f>O49+O62+O76+O89+O101+O114-L286</f>
        <v>167</v>
      </c>
      <c r="M285" s="108"/>
      <c r="N285" s="103">
        <f>SUM(J285:M285)</f>
        <v>284</v>
      </c>
      <c r="O285" s="104"/>
      <c r="P285" s="105">
        <f>H285/H287</f>
        <v>0.86029411764705888</v>
      </c>
      <c r="Q285" s="106"/>
      <c r="R285" s="21">
        <f>J49+J62-R286</f>
        <v>60</v>
      </c>
      <c r="S285" s="21">
        <f>J76+J89-S286</f>
        <v>50</v>
      </c>
      <c r="T285" s="21">
        <f>J101+J114-T286</f>
        <v>45</v>
      </c>
    </row>
    <row r="286" spans="1:20">
      <c r="A286" s="36">
        <v>2</v>
      </c>
      <c r="B286" s="77" t="s">
        <v>274</v>
      </c>
      <c r="C286" s="78"/>
      <c r="D286" s="78"/>
      <c r="E286" s="78"/>
      <c r="F286" s="78"/>
      <c r="G286" s="79"/>
      <c r="H286" s="101">
        <f>J286</f>
        <v>19</v>
      </c>
      <c r="I286" s="101"/>
      <c r="J286" s="80">
        <f>N161</f>
        <v>19</v>
      </c>
      <c r="K286" s="81"/>
      <c r="L286" s="80">
        <f>O161</f>
        <v>26</v>
      </c>
      <c r="M286" s="81"/>
      <c r="N286" s="103">
        <f>SUM(J286:M286)</f>
        <v>45</v>
      </c>
      <c r="O286" s="104"/>
      <c r="P286" s="105">
        <f>H286/H287</f>
        <v>0.13970588235294118</v>
      </c>
      <c r="Q286" s="106"/>
      <c r="R286" s="20">
        <v>0</v>
      </c>
      <c r="S286" s="20">
        <v>10</v>
      </c>
      <c r="T286" s="20">
        <v>15</v>
      </c>
    </row>
    <row r="287" spans="1:20">
      <c r="A287" s="77" t="s">
        <v>30</v>
      </c>
      <c r="B287" s="78"/>
      <c r="C287" s="78"/>
      <c r="D287" s="78"/>
      <c r="E287" s="78"/>
      <c r="F287" s="78"/>
      <c r="G287" s="79"/>
      <c r="H287" s="102">
        <f>SUM(H285:I286)</f>
        <v>136</v>
      </c>
      <c r="I287" s="102"/>
      <c r="J287" s="102">
        <f>SUM(J285:K286)</f>
        <v>136</v>
      </c>
      <c r="K287" s="102"/>
      <c r="L287" s="69">
        <f>SUM(L285:M286)</f>
        <v>193</v>
      </c>
      <c r="M287" s="70"/>
      <c r="N287" s="69">
        <f>SUM(N285:O286)</f>
        <v>329</v>
      </c>
      <c r="O287" s="70"/>
      <c r="P287" s="82">
        <f>SUM(P285:Q286)</f>
        <v>1</v>
      </c>
      <c r="Q287" s="83"/>
      <c r="R287" s="25">
        <f>SUM(R285:R286)</f>
        <v>60</v>
      </c>
      <c r="S287" s="25">
        <f>SUM(S285:S286)</f>
        <v>60</v>
      </c>
      <c r="T287" s="25">
        <f>SUM(T285:T286)</f>
        <v>60</v>
      </c>
    </row>
    <row r="297" spans="2:19" ht="12.75" customHeight="1">
      <c r="B297" s="2"/>
      <c r="C297" s="2"/>
      <c r="D297" s="2"/>
      <c r="E297" s="2"/>
      <c r="F297" s="2"/>
      <c r="G297" s="2"/>
      <c r="M297" s="10"/>
      <c r="N297" s="10"/>
      <c r="O297" s="10"/>
      <c r="P297" s="10"/>
      <c r="Q297" s="10"/>
      <c r="R297" s="10"/>
      <c r="S297" s="10"/>
    </row>
    <row r="298" spans="2:19">
      <c r="B298" s="10"/>
      <c r="C298" s="10"/>
      <c r="D298" s="10"/>
      <c r="E298" s="10"/>
      <c r="F298" s="10"/>
      <c r="G298" s="10"/>
      <c r="H298" s="19"/>
      <c r="I298" s="19"/>
      <c r="J298" s="19"/>
      <c r="M298" s="10"/>
      <c r="N298" s="10"/>
      <c r="O298" s="10"/>
      <c r="P298" s="10"/>
      <c r="Q298" s="10"/>
      <c r="R298" s="10"/>
      <c r="S298" s="10"/>
    </row>
  </sheetData>
  <sheetProtection formatCells="0" formatRows="0" insertRows="0"/>
  <mergeCells count="369">
    <mergeCell ref="B234:I234"/>
    <mergeCell ref="B113:I113"/>
    <mergeCell ref="A149:T149"/>
    <mergeCell ref="B150:I150"/>
    <mergeCell ref="B151:I151"/>
    <mergeCell ref="B152:I152"/>
    <mergeCell ref="A157:T157"/>
    <mergeCell ref="B158:I158"/>
    <mergeCell ref="B216:I216"/>
    <mergeCell ref="B217:I217"/>
    <mergeCell ref="B188:I188"/>
    <mergeCell ref="B174:I174"/>
    <mergeCell ref="B176:I176"/>
    <mergeCell ref="A177:I177"/>
    <mergeCell ref="A178:J179"/>
    <mergeCell ref="K179:M179"/>
    <mergeCell ref="A175:T175"/>
    <mergeCell ref="Q178:T179"/>
    <mergeCell ref="N179:P179"/>
    <mergeCell ref="A180:T180"/>
    <mergeCell ref="B189:I189"/>
    <mergeCell ref="A173:T173"/>
    <mergeCell ref="A168:T168"/>
    <mergeCell ref="B252:I252"/>
    <mergeCell ref="B253:I253"/>
    <mergeCell ref="K240:M241"/>
    <mergeCell ref="K266:M266"/>
    <mergeCell ref="N266:P266"/>
    <mergeCell ref="Q266:S266"/>
    <mergeCell ref="A266:A267"/>
    <mergeCell ref="A274:T274"/>
    <mergeCell ref="T266:T267"/>
    <mergeCell ref="B266:I267"/>
    <mergeCell ref="B269:I269"/>
    <mergeCell ref="Q259:T260"/>
    <mergeCell ref="K260:M260"/>
    <mergeCell ref="N260:P260"/>
    <mergeCell ref="B254:I254"/>
    <mergeCell ref="A255:T255"/>
    <mergeCell ref="A265:T265"/>
    <mergeCell ref="B248:I248"/>
    <mergeCell ref="B249:I249"/>
    <mergeCell ref="B250:I250"/>
    <mergeCell ref="Q245:S245"/>
    <mergeCell ref="A245:A246"/>
    <mergeCell ref="B245:I246"/>
    <mergeCell ref="J245:J246"/>
    <mergeCell ref="K245:M245"/>
    <mergeCell ref="B251:I251"/>
    <mergeCell ref="A181:T181"/>
    <mergeCell ref="J182:J183"/>
    <mergeCell ref="K182:M182"/>
    <mergeCell ref="N182:P182"/>
    <mergeCell ref="B208:I208"/>
    <mergeCell ref="B223:I223"/>
    <mergeCell ref="B226:I226"/>
    <mergeCell ref="A227:T227"/>
    <mergeCell ref="B209:I209"/>
    <mergeCell ref="A204:A205"/>
    <mergeCell ref="A203:T203"/>
    <mergeCell ref="J204:J205"/>
    <mergeCell ref="K204:M204"/>
    <mergeCell ref="N204:P204"/>
    <mergeCell ref="B204:I205"/>
    <mergeCell ref="Q204:S204"/>
    <mergeCell ref="T204:T205"/>
    <mergeCell ref="B211:I211"/>
    <mergeCell ref="B210:I210"/>
    <mergeCell ref="B222:I222"/>
    <mergeCell ref="B214:I214"/>
    <mergeCell ref="N245:P245"/>
    <mergeCell ref="B172:I172"/>
    <mergeCell ref="A165:T165"/>
    <mergeCell ref="J166:J167"/>
    <mergeCell ref="K166:M166"/>
    <mergeCell ref="A166:A167"/>
    <mergeCell ref="B166:I167"/>
    <mergeCell ref="N166:P166"/>
    <mergeCell ref="T166:T167"/>
    <mergeCell ref="A171:T171"/>
    <mergeCell ref="B170:I170"/>
    <mergeCell ref="Q166:S166"/>
    <mergeCell ref="Q120:S120"/>
    <mergeCell ref="B169:I169"/>
    <mergeCell ref="B144:I144"/>
    <mergeCell ref="B146:I146"/>
    <mergeCell ref="B148:I148"/>
    <mergeCell ref="B143:I143"/>
    <mergeCell ref="K163:M163"/>
    <mergeCell ref="N163:P163"/>
    <mergeCell ref="Q162:T163"/>
    <mergeCell ref="A161:I161"/>
    <mergeCell ref="A162:J163"/>
    <mergeCell ref="B156:I156"/>
    <mergeCell ref="B154:I154"/>
    <mergeCell ref="B155:I155"/>
    <mergeCell ref="B95:I95"/>
    <mergeCell ref="B96:I96"/>
    <mergeCell ref="B106:I106"/>
    <mergeCell ref="B104:I105"/>
    <mergeCell ref="T104:T105"/>
    <mergeCell ref="B97:I97"/>
    <mergeCell ref="J79:J80"/>
    <mergeCell ref="K79:M79"/>
    <mergeCell ref="N79:P79"/>
    <mergeCell ref="Q79:S79"/>
    <mergeCell ref="B101:I101"/>
    <mergeCell ref="J104:J105"/>
    <mergeCell ref="B87:I87"/>
    <mergeCell ref="B88:I88"/>
    <mergeCell ref="B84:I84"/>
    <mergeCell ref="B85:I85"/>
    <mergeCell ref="A103:T103"/>
    <mergeCell ref="B99:I99"/>
    <mergeCell ref="K104:M104"/>
    <mergeCell ref="N104:P104"/>
    <mergeCell ref="Q104:S104"/>
    <mergeCell ref="B100:I100"/>
    <mergeCell ref="K92:M92"/>
    <mergeCell ref="A1:K1"/>
    <mergeCell ref="A3:K3"/>
    <mergeCell ref="K52:M52"/>
    <mergeCell ref="M1:T1"/>
    <mergeCell ref="A4:K5"/>
    <mergeCell ref="A37:T37"/>
    <mergeCell ref="A17:K17"/>
    <mergeCell ref="M3:N3"/>
    <mergeCell ref="M5:N5"/>
    <mergeCell ref="D28:F28"/>
    <mergeCell ref="N52:P52"/>
    <mergeCell ref="Q52:S52"/>
    <mergeCell ref="T40:T41"/>
    <mergeCell ref="N40:P40"/>
    <mergeCell ref="K40:M40"/>
    <mergeCell ref="A2:K2"/>
    <mergeCell ref="R6:T6"/>
    <mergeCell ref="M12:T12"/>
    <mergeCell ref="B34:K36"/>
    <mergeCell ref="A11:K11"/>
    <mergeCell ref="A12:K12"/>
    <mergeCell ref="J52:J53"/>
    <mergeCell ref="M17:T18"/>
    <mergeCell ref="A6:K6"/>
    <mergeCell ref="M28:T32"/>
    <mergeCell ref="M24:T26"/>
    <mergeCell ref="M19:T23"/>
    <mergeCell ref="O3:Q3"/>
    <mergeCell ref="O4:Q4"/>
    <mergeCell ref="M4:N4"/>
    <mergeCell ref="A22:K25"/>
    <mergeCell ref="I28:K28"/>
    <mergeCell ref="B28:C28"/>
    <mergeCell ref="H28:H29"/>
    <mergeCell ref="G28:G29"/>
    <mergeCell ref="O6:Q6"/>
    <mergeCell ref="A10:K10"/>
    <mergeCell ref="M6:N6"/>
    <mergeCell ref="A7:K7"/>
    <mergeCell ref="M8:T11"/>
    <mergeCell ref="A8:K8"/>
    <mergeCell ref="A9:K9"/>
    <mergeCell ref="R3:T3"/>
    <mergeCell ref="R4:T4"/>
    <mergeCell ref="R5:T5"/>
    <mergeCell ref="O5:Q5"/>
    <mergeCell ref="M13:T14"/>
    <mergeCell ref="M15:T16"/>
    <mergeCell ref="J40:J41"/>
    <mergeCell ref="A39:T39"/>
    <mergeCell ref="T52:T53"/>
    <mergeCell ref="Q40:S40"/>
    <mergeCell ref="A51:T51"/>
    <mergeCell ref="B42:I42"/>
    <mergeCell ref="B43:I43"/>
    <mergeCell ref="B49:I49"/>
    <mergeCell ref="A52:A53"/>
    <mergeCell ref="B45:I45"/>
    <mergeCell ref="B46:I46"/>
    <mergeCell ref="B48:I48"/>
    <mergeCell ref="A40:A41"/>
    <mergeCell ref="B59:I59"/>
    <mergeCell ref="B61:I61"/>
    <mergeCell ref="B83:I83"/>
    <mergeCell ref="B58:I58"/>
    <mergeCell ref="B55:I55"/>
    <mergeCell ref="A13:K13"/>
    <mergeCell ref="A14:K14"/>
    <mergeCell ref="A16:K16"/>
    <mergeCell ref="B40:I41"/>
    <mergeCell ref="B56:I56"/>
    <mergeCell ref="B57:I57"/>
    <mergeCell ref="B82:I82"/>
    <mergeCell ref="A19:K19"/>
    <mergeCell ref="B33:K33"/>
    <mergeCell ref="B52:I53"/>
    <mergeCell ref="B60:I60"/>
    <mergeCell ref="B62:I62"/>
    <mergeCell ref="B72:I72"/>
    <mergeCell ref="B73:I73"/>
    <mergeCell ref="B74:I74"/>
    <mergeCell ref="A78:T78"/>
    <mergeCell ref="B54:I54"/>
    <mergeCell ref="B44:I44"/>
    <mergeCell ref="A15:K15"/>
    <mergeCell ref="A238:J239"/>
    <mergeCell ref="Q238:T239"/>
    <mergeCell ref="A104:A105"/>
    <mergeCell ref="B47:I47"/>
    <mergeCell ref="B86:I86"/>
    <mergeCell ref="B69:I69"/>
    <mergeCell ref="B89:I89"/>
    <mergeCell ref="B70:I70"/>
    <mergeCell ref="A66:T66"/>
    <mergeCell ref="J67:J68"/>
    <mergeCell ref="K67:M67"/>
    <mergeCell ref="K87:M87"/>
    <mergeCell ref="T79:T80"/>
    <mergeCell ref="B75:I75"/>
    <mergeCell ref="B76:I76"/>
    <mergeCell ref="B79:I80"/>
    <mergeCell ref="B71:I71"/>
    <mergeCell ref="B67:I68"/>
    <mergeCell ref="A79:A80"/>
    <mergeCell ref="A67:A68"/>
    <mergeCell ref="N67:P67"/>
    <mergeCell ref="Q67:S67"/>
    <mergeCell ref="T67:T68"/>
    <mergeCell ref="B81:I81"/>
    <mergeCell ref="B236:I236"/>
    <mergeCell ref="B228:I228"/>
    <mergeCell ref="A237:I237"/>
    <mergeCell ref="K239:M239"/>
    <mergeCell ref="B256:I256"/>
    <mergeCell ref="A247:T247"/>
    <mergeCell ref="A91:T91"/>
    <mergeCell ref="J92:J93"/>
    <mergeCell ref="A120:A121"/>
    <mergeCell ref="A199:J200"/>
    <mergeCell ref="Q199:T200"/>
    <mergeCell ref="N200:P200"/>
    <mergeCell ref="K200:M200"/>
    <mergeCell ref="A198:I198"/>
    <mergeCell ref="Q182:S182"/>
    <mergeCell ref="B186:I186"/>
    <mergeCell ref="A182:A183"/>
    <mergeCell ref="B187:I187"/>
    <mergeCell ref="B207:I207"/>
    <mergeCell ref="B185:I185"/>
    <mergeCell ref="A184:T184"/>
    <mergeCell ref="B182:I183"/>
    <mergeCell ref="T245:T246"/>
    <mergeCell ref="A244:T244"/>
    <mergeCell ref="B221:I221"/>
    <mergeCell ref="B212:I212"/>
    <mergeCell ref="B213:I213"/>
    <mergeCell ref="K217:M217"/>
    <mergeCell ref="K233:M233"/>
    <mergeCell ref="B232:I232"/>
    <mergeCell ref="B233:I233"/>
    <mergeCell ref="B224:I224"/>
    <mergeCell ref="A206:T206"/>
    <mergeCell ref="B219:I219"/>
    <mergeCell ref="B225:I225"/>
    <mergeCell ref="B230:I230"/>
    <mergeCell ref="B231:I231"/>
    <mergeCell ref="B197:I197"/>
    <mergeCell ref="B215:I215"/>
    <mergeCell ref="B220:I220"/>
    <mergeCell ref="K111:M111"/>
    <mergeCell ref="B138:I138"/>
    <mergeCell ref="A137:T137"/>
    <mergeCell ref="B131:I131"/>
    <mergeCell ref="B136:I136"/>
    <mergeCell ref="B123:I123"/>
    <mergeCell ref="B124:I124"/>
    <mergeCell ref="A142:T142"/>
    <mergeCell ref="B129:I129"/>
    <mergeCell ref="B135:I135"/>
    <mergeCell ref="B141:I141"/>
    <mergeCell ref="B128:I128"/>
    <mergeCell ref="B132:I132"/>
    <mergeCell ref="B133:I133"/>
    <mergeCell ref="T120:T121"/>
    <mergeCell ref="B120:I121"/>
    <mergeCell ref="J120:J121"/>
    <mergeCell ref="K120:M120"/>
    <mergeCell ref="N120:P120"/>
    <mergeCell ref="B139:I139"/>
    <mergeCell ref="B134:I134"/>
    <mergeCell ref="B235:I235"/>
    <mergeCell ref="T182:T183"/>
    <mergeCell ref="A282:B282"/>
    <mergeCell ref="B273:I273"/>
    <mergeCell ref="B275:I275"/>
    <mergeCell ref="B270:I270"/>
    <mergeCell ref="B271:I271"/>
    <mergeCell ref="B272:I272"/>
    <mergeCell ref="B276:I276"/>
    <mergeCell ref="A277:I277"/>
    <mergeCell ref="A278:J279"/>
    <mergeCell ref="B257:I257"/>
    <mergeCell ref="A258:I258"/>
    <mergeCell ref="A259:J260"/>
    <mergeCell ref="N239:P239"/>
    <mergeCell ref="B229:I229"/>
    <mergeCell ref="B218:I218"/>
    <mergeCell ref="B190:I190"/>
    <mergeCell ref="B191:I191"/>
    <mergeCell ref="B193:I193"/>
    <mergeCell ref="B194:I194"/>
    <mergeCell ref="B195:I195"/>
    <mergeCell ref="B196:I196"/>
    <mergeCell ref="B192:I192"/>
    <mergeCell ref="N92:P92"/>
    <mergeCell ref="Q92:S92"/>
    <mergeCell ref="A92:A93"/>
    <mergeCell ref="T92:T93"/>
    <mergeCell ref="A153:T153"/>
    <mergeCell ref="B140:I140"/>
    <mergeCell ref="A122:T122"/>
    <mergeCell ref="A130:T130"/>
    <mergeCell ref="B125:I125"/>
    <mergeCell ref="B126:I126"/>
    <mergeCell ref="B127:I127"/>
    <mergeCell ref="B94:I94"/>
    <mergeCell ref="B107:I107"/>
    <mergeCell ref="B114:I114"/>
    <mergeCell ref="B145:I145"/>
    <mergeCell ref="B147:I147"/>
    <mergeCell ref="A119:T119"/>
    <mergeCell ref="B108:I108"/>
    <mergeCell ref="B111:I111"/>
    <mergeCell ref="B112:I112"/>
    <mergeCell ref="B109:I109"/>
    <mergeCell ref="B110:I110"/>
    <mergeCell ref="B98:I98"/>
    <mergeCell ref="B92:I93"/>
    <mergeCell ref="A268:T268"/>
    <mergeCell ref="J266:J267"/>
    <mergeCell ref="H286:I286"/>
    <mergeCell ref="H287:I287"/>
    <mergeCell ref="R283:T283"/>
    <mergeCell ref="A287:G287"/>
    <mergeCell ref="H283:I284"/>
    <mergeCell ref="A283:A284"/>
    <mergeCell ref="H285:I285"/>
    <mergeCell ref="N286:O286"/>
    <mergeCell ref="P286:Q286"/>
    <mergeCell ref="P283:Q284"/>
    <mergeCell ref="J284:K284"/>
    <mergeCell ref="L284:M284"/>
    <mergeCell ref="N284:O284"/>
    <mergeCell ref="J283:O283"/>
    <mergeCell ref="J285:K285"/>
    <mergeCell ref="L285:M285"/>
    <mergeCell ref="N285:O285"/>
    <mergeCell ref="P285:Q285"/>
    <mergeCell ref="J287:K287"/>
    <mergeCell ref="L287:M287"/>
    <mergeCell ref="B283:G284"/>
    <mergeCell ref="B285:G285"/>
    <mergeCell ref="B286:G286"/>
    <mergeCell ref="J286:K286"/>
    <mergeCell ref="L286:M286"/>
    <mergeCell ref="N287:O287"/>
    <mergeCell ref="P287:Q287"/>
    <mergeCell ref="Q278:T279"/>
    <mergeCell ref="K279:M279"/>
    <mergeCell ref="N279:P279"/>
  </mergeCells>
  <phoneticPr fontId="6" type="noConversion"/>
  <dataValidations count="6">
    <dataValidation type="list" allowBlank="1" showInputMessage="1" showErrorMessage="1" sqref="R269:R272 R275 R154:R156 R158:R160 R169:R170 R172 R176 R174 R150:R152 R131:R136 R123:R129 R138:R141 R94:R100 R106:R113 R54:R61 R42:R48 R69:R75 R81:R88">
      <formula1>$R$41</formula1>
    </dataValidation>
    <dataValidation type="list" allowBlank="1" showInputMessage="1" showErrorMessage="1" sqref="Q269:Q272 Q275 Q154:Q156 Q158:Q160 Q172 Q176 Q174 Q169:Q170 Q150:Q152 Q138:Q141 Q123:Q129 Q131:Q136 Q94:Q100 Q106:Q113 Q54:Q61 Q42:Q48 Q69:Q75 Q81:Q88">
      <formula1>$Q$41</formula1>
    </dataValidation>
    <dataValidation type="list" allowBlank="1" showInputMessage="1" showErrorMessage="1" sqref="S269:S272 S275 S154:S156 S158:S160 S172 S176 S174 S169:S170 S150:S152 S143:S148 S131:S136 S138:S141 S123:S129 S94:S100 S106:S113 S81:S88 S54:S61 S42:S48 S69:S75">
      <formula1>$S$41</formula1>
    </dataValidation>
    <dataValidation type="list" allowBlank="1" showInputMessage="1" showErrorMessage="1" sqref="T269:T272 T256 T275 T228:T235 T154:T156 T158:T160 T169:T170 T172 T176 T174 T185:T196 T207:T225 T248:T253 T150:T152 T143:T148 T138:T141 T131:T136 T123:T129 T106:T113 T54:T61 T42:T48 T69:T75 T81:T88 T94:T100">
      <formula1>$O$38:$S$38</formula1>
    </dataValidation>
    <dataValidation type="list" allowBlank="1" showInputMessage="1" showErrorMessage="1" sqref="T273 T254 T197 T226">
      <formula1>$P$38:$S$38</formula1>
    </dataValidation>
    <dataValidation type="list" allowBlank="1" showInputMessage="1" showErrorMessage="1" sqref="B256:I256 B228:I235 B248:I253 B207:B225 C207:I224 B185:I196">
      <formula1>$B$40:$B$179</formula1>
    </dataValidation>
  </dataValidations>
  <printOptions horizontalCentered="1"/>
  <pageMargins left="0.25" right="0.25" top="0.75" bottom="0.75" header="0.31496062992126" footer="0.31496062992126"/>
  <pageSetup paperSize="9" orientation="landscape" blackAndWhite="1" r:id="rId1"/>
  <headerFooter>
    <oddFooter>&amp;LRECTOR,
Acad.Prof.univ.dr. Ioan Aurel POP&amp;CPag. &amp;P/&amp;N&amp;RDECAN,
Prof.univ.dr. Dumitru MATIŞ</oddFooter>
  </headerFooter>
  <rowBreaks count="9" manualBreakCount="9">
    <brk id="64" max="16383" man="1"/>
    <brk id="89" max="16383" man="1"/>
    <brk id="118" max="16383" man="1"/>
    <brk id="152" max="16383" man="1"/>
    <brk id="174" max="16383" man="1"/>
    <brk id="179" max="16383" man="1"/>
    <brk id="201" max="16383" man="1"/>
    <brk id="226" max="16383" man="1"/>
    <brk id="243" max="16383" man="1"/>
  </rowBreaks>
  <ignoredErrors>
    <ignoredError sqref="Q49" formula="1"/>
    <ignoredError sqref="K163 N2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Melinda</cp:lastModifiedBy>
  <cp:lastPrinted>2014-07-25T05:40:33Z</cp:lastPrinted>
  <dcterms:created xsi:type="dcterms:W3CDTF">2013-06-27T08:19:59Z</dcterms:created>
  <dcterms:modified xsi:type="dcterms:W3CDTF">2014-07-25T05:41:55Z</dcterms:modified>
</cp:coreProperties>
</file>