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7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273" i="1"/>
  <c r="J75"/>
  <c r="M190"/>
  <c r="L190"/>
  <c r="K190"/>
  <c r="S189"/>
  <c r="R189"/>
  <c r="Q189"/>
  <c r="M189"/>
  <c r="L189"/>
  <c r="K189"/>
  <c r="J189"/>
  <c r="M169"/>
  <c r="L169"/>
  <c r="K169"/>
  <c r="N149"/>
  <c r="P149"/>
  <c r="T338"/>
  <c r="T285"/>
  <c r="T264"/>
  <c r="T240"/>
  <c r="T216"/>
  <c r="T189"/>
  <c r="T168"/>
  <c r="R168"/>
  <c r="S168"/>
  <c r="Q168"/>
  <c r="M168"/>
  <c r="L168"/>
  <c r="K168"/>
  <c r="J168"/>
  <c r="O149" l="1"/>
  <c r="P147"/>
  <c r="N147"/>
  <c r="P142"/>
  <c r="N142"/>
  <c r="P185"/>
  <c r="N185"/>
  <c r="N164"/>
  <c r="P164"/>
  <c r="O147" l="1"/>
  <c r="O142"/>
  <c r="O185"/>
  <c r="O164"/>
  <c r="N181"/>
  <c r="P181"/>
  <c r="N179"/>
  <c r="P179"/>
  <c r="N159"/>
  <c r="P159"/>
  <c r="N154"/>
  <c r="P154"/>
  <c r="N155"/>
  <c r="P155"/>
  <c r="N156"/>
  <c r="P156"/>
  <c r="N146"/>
  <c r="P146"/>
  <c r="N140"/>
  <c r="P140"/>
  <c r="N141"/>
  <c r="P141"/>
  <c r="N133"/>
  <c r="P133"/>
  <c r="N134"/>
  <c r="P134"/>
  <c r="N135"/>
  <c r="P135"/>
  <c r="N125"/>
  <c r="P125"/>
  <c r="N126"/>
  <c r="P126"/>
  <c r="N127"/>
  <c r="P127"/>
  <c r="N128"/>
  <c r="P128"/>
  <c r="L198"/>
  <c r="A198"/>
  <c r="A199"/>
  <c r="A200"/>
  <c r="A201"/>
  <c r="A202"/>
  <c r="A203"/>
  <c r="A204"/>
  <c r="A205"/>
  <c r="J198"/>
  <c r="K198"/>
  <c r="M198"/>
  <c r="Q198"/>
  <c r="R198"/>
  <c r="J199"/>
  <c r="K199"/>
  <c r="L199"/>
  <c r="M199"/>
  <c r="Q199"/>
  <c r="R199"/>
  <c r="J200"/>
  <c r="K200"/>
  <c r="L200"/>
  <c r="M200"/>
  <c r="Q200"/>
  <c r="R200"/>
  <c r="J201"/>
  <c r="K201"/>
  <c r="L201"/>
  <c r="M201"/>
  <c r="Q201"/>
  <c r="R201"/>
  <c r="J202"/>
  <c r="K202"/>
  <c r="L202"/>
  <c r="M202"/>
  <c r="Q202"/>
  <c r="R202"/>
  <c r="J203"/>
  <c r="K203"/>
  <c r="L203"/>
  <c r="M203"/>
  <c r="Q203"/>
  <c r="R203"/>
  <c r="J204"/>
  <c r="K204"/>
  <c r="L204"/>
  <c r="M204"/>
  <c r="Q204"/>
  <c r="R204"/>
  <c r="J205"/>
  <c r="K205"/>
  <c r="L205"/>
  <c r="M205"/>
  <c r="Q205"/>
  <c r="R205"/>
  <c r="O179" l="1"/>
  <c r="O181"/>
  <c r="O127"/>
  <c r="O146"/>
  <c r="O155"/>
  <c r="O159"/>
  <c r="O128"/>
  <c r="O126"/>
  <c r="O156"/>
  <c r="O154"/>
  <c r="O140"/>
  <c r="O134"/>
  <c r="O141"/>
  <c r="O133"/>
  <c r="O135"/>
  <c r="O125"/>
  <c r="S48" l="1"/>
  <c r="R48"/>
  <c r="Q48"/>
  <c r="S61"/>
  <c r="R61"/>
  <c r="Q61"/>
  <c r="A211" l="1"/>
  <c r="A224"/>
  <c r="A237"/>
  <c r="P188"/>
  <c r="A308"/>
  <c r="J308"/>
  <c r="K308"/>
  <c r="L308"/>
  <c r="M308"/>
  <c r="N308"/>
  <c r="O308"/>
  <c r="P308"/>
  <c r="Q308"/>
  <c r="R308"/>
  <c r="S308"/>
  <c r="N330" l="1"/>
  <c r="P330"/>
  <c r="N331"/>
  <c r="P331"/>
  <c r="N332"/>
  <c r="P332"/>
  <c r="N333"/>
  <c r="P333"/>
  <c r="N336"/>
  <c r="P336"/>
  <c r="S317"/>
  <c r="R317"/>
  <c r="Q317"/>
  <c r="P317"/>
  <c r="O317"/>
  <c r="N317"/>
  <c r="M317"/>
  <c r="L317"/>
  <c r="K317"/>
  <c r="J317"/>
  <c r="A317"/>
  <c r="S316"/>
  <c r="R316"/>
  <c r="Q316"/>
  <c r="P316"/>
  <c r="O316"/>
  <c r="N316"/>
  <c r="M316"/>
  <c r="L316"/>
  <c r="K316"/>
  <c r="J316"/>
  <c r="A316"/>
  <c r="S315"/>
  <c r="R315"/>
  <c r="Q315"/>
  <c r="P315"/>
  <c r="O315"/>
  <c r="N315"/>
  <c r="M315"/>
  <c r="L315"/>
  <c r="K315"/>
  <c r="J315"/>
  <c r="A315"/>
  <c r="S314"/>
  <c r="R314"/>
  <c r="Q314"/>
  <c r="P314"/>
  <c r="O314"/>
  <c r="N314"/>
  <c r="M314"/>
  <c r="L314"/>
  <c r="K314"/>
  <c r="J314"/>
  <c r="A314"/>
  <c r="S311"/>
  <c r="R311"/>
  <c r="Q311"/>
  <c r="P311"/>
  <c r="O311"/>
  <c r="N311"/>
  <c r="M311"/>
  <c r="L311"/>
  <c r="K311"/>
  <c r="J311"/>
  <c r="A311"/>
  <c r="S310"/>
  <c r="R310"/>
  <c r="Q310"/>
  <c r="P310"/>
  <c r="O310"/>
  <c r="N310"/>
  <c r="M310"/>
  <c r="L310"/>
  <c r="K310"/>
  <c r="J310"/>
  <c r="A310"/>
  <c r="S309"/>
  <c r="R309"/>
  <c r="Q309"/>
  <c r="P309"/>
  <c r="O309"/>
  <c r="N309"/>
  <c r="M309"/>
  <c r="L309"/>
  <c r="K309"/>
  <c r="J309"/>
  <c r="A309"/>
  <c r="S307"/>
  <c r="R307"/>
  <c r="Q307"/>
  <c r="P307"/>
  <c r="O307"/>
  <c r="N307"/>
  <c r="M307"/>
  <c r="L307"/>
  <c r="K307"/>
  <c r="J307"/>
  <c r="A307"/>
  <c r="S306"/>
  <c r="R306"/>
  <c r="Q306"/>
  <c r="M306"/>
  <c r="L306"/>
  <c r="K306"/>
  <c r="J306"/>
  <c r="A306"/>
  <c r="S305"/>
  <c r="R305"/>
  <c r="Q305"/>
  <c r="P305"/>
  <c r="O305"/>
  <c r="N305"/>
  <c r="M305"/>
  <c r="L305"/>
  <c r="K305"/>
  <c r="J305"/>
  <c r="A305"/>
  <c r="S304"/>
  <c r="R304"/>
  <c r="Q304"/>
  <c r="P304"/>
  <c r="O304"/>
  <c r="N304"/>
  <c r="M304"/>
  <c r="L304"/>
  <c r="K304"/>
  <c r="J304"/>
  <c r="A304"/>
  <c r="S303"/>
  <c r="R303"/>
  <c r="Q303"/>
  <c r="P303"/>
  <c r="O303"/>
  <c r="N303"/>
  <c r="M303"/>
  <c r="L303"/>
  <c r="K303"/>
  <c r="J303"/>
  <c r="A303"/>
  <c r="S302"/>
  <c r="R302"/>
  <c r="Q302"/>
  <c r="P302"/>
  <c r="O302"/>
  <c r="N302"/>
  <c r="M302"/>
  <c r="L302"/>
  <c r="K302"/>
  <c r="J302"/>
  <c r="A302"/>
  <c r="S301"/>
  <c r="R301"/>
  <c r="Q301"/>
  <c r="P301"/>
  <c r="O301"/>
  <c r="N301"/>
  <c r="M301"/>
  <c r="L301"/>
  <c r="K301"/>
  <c r="J301"/>
  <c r="A301"/>
  <c r="S300"/>
  <c r="R300"/>
  <c r="Q300"/>
  <c r="P300"/>
  <c r="O300"/>
  <c r="N300"/>
  <c r="M300"/>
  <c r="L300"/>
  <c r="K300"/>
  <c r="J300"/>
  <c r="A300"/>
  <c r="S299"/>
  <c r="R299"/>
  <c r="Q299"/>
  <c r="P299"/>
  <c r="O299"/>
  <c r="N299"/>
  <c r="M299"/>
  <c r="L299"/>
  <c r="K299"/>
  <c r="J299"/>
  <c r="A299"/>
  <c r="S298"/>
  <c r="R298"/>
  <c r="Q298"/>
  <c r="P298"/>
  <c r="O298"/>
  <c r="N298"/>
  <c r="M298"/>
  <c r="L298"/>
  <c r="K298"/>
  <c r="J298"/>
  <c r="A298"/>
  <c r="S297"/>
  <c r="R297"/>
  <c r="Q297"/>
  <c r="P297"/>
  <c r="O297"/>
  <c r="N297"/>
  <c r="M297"/>
  <c r="L297"/>
  <c r="K297"/>
  <c r="J297"/>
  <c r="A297"/>
  <c r="S296"/>
  <c r="R296"/>
  <c r="Q296"/>
  <c r="P296"/>
  <c r="O296"/>
  <c r="N296"/>
  <c r="M296"/>
  <c r="L296"/>
  <c r="K296"/>
  <c r="J296"/>
  <c r="A296"/>
  <c r="S295"/>
  <c r="R295"/>
  <c r="Q295"/>
  <c r="P295"/>
  <c r="O295"/>
  <c r="N295"/>
  <c r="M295"/>
  <c r="L295"/>
  <c r="K295"/>
  <c r="J295"/>
  <c r="A295"/>
  <c r="S283"/>
  <c r="R283"/>
  <c r="Q283"/>
  <c r="P283"/>
  <c r="O283"/>
  <c r="N283"/>
  <c r="M283"/>
  <c r="L283"/>
  <c r="K283"/>
  <c r="J283"/>
  <c r="A283"/>
  <c r="S282"/>
  <c r="R282"/>
  <c r="Q282"/>
  <c r="P282"/>
  <c r="O282"/>
  <c r="N282"/>
  <c r="M282"/>
  <c r="L282"/>
  <c r="K282"/>
  <c r="J282"/>
  <c r="A282"/>
  <c r="S281"/>
  <c r="R281"/>
  <c r="Q281"/>
  <c r="M281"/>
  <c r="L281"/>
  <c r="K281"/>
  <c r="J281"/>
  <c r="A281"/>
  <c r="S280"/>
  <c r="R280"/>
  <c r="Q280"/>
  <c r="P280"/>
  <c r="O280"/>
  <c r="N280"/>
  <c r="M280"/>
  <c r="L280"/>
  <c r="K280"/>
  <c r="J280"/>
  <c r="A280"/>
  <c r="S277"/>
  <c r="R277"/>
  <c r="Q277"/>
  <c r="M277"/>
  <c r="L277"/>
  <c r="K277"/>
  <c r="J277"/>
  <c r="A277"/>
  <c r="S276"/>
  <c r="R276"/>
  <c r="Q276"/>
  <c r="M276"/>
  <c r="L276"/>
  <c r="K276"/>
  <c r="J276"/>
  <c r="A276"/>
  <c r="R275"/>
  <c r="Q275"/>
  <c r="P275"/>
  <c r="M275"/>
  <c r="L275"/>
  <c r="K275"/>
  <c r="J275"/>
  <c r="A275"/>
  <c r="S274"/>
  <c r="R274"/>
  <c r="Q274"/>
  <c r="M274"/>
  <c r="L274"/>
  <c r="K274"/>
  <c r="J274"/>
  <c r="A274"/>
  <c r="R273"/>
  <c r="Q273"/>
  <c r="P273"/>
  <c r="M273"/>
  <c r="L273"/>
  <c r="K273"/>
  <c r="J273"/>
  <c r="S272"/>
  <c r="R272"/>
  <c r="Q272"/>
  <c r="M272"/>
  <c r="L272"/>
  <c r="K272"/>
  <c r="J272"/>
  <c r="A272"/>
  <c r="S262"/>
  <c r="R262"/>
  <c r="Q262"/>
  <c r="K262"/>
  <c r="J262"/>
  <c r="A262"/>
  <c r="S260"/>
  <c r="R260"/>
  <c r="Q260"/>
  <c r="M260"/>
  <c r="L260"/>
  <c r="K260"/>
  <c r="J260"/>
  <c r="A260"/>
  <c r="S259"/>
  <c r="R259"/>
  <c r="Q259"/>
  <c r="M259"/>
  <c r="L259"/>
  <c r="K259"/>
  <c r="J259"/>
  <c r="A259"/>
  <c r="S258"/>
  <c r="R258"/>
  <c r="Q258"/>
  <c r="M258"/>
  <c r="L258"/>
  <c r="K258"/>
  <c r="J258"/>
  <c r="A258"/>
  <c r="S255"/>
  <c r="R255"/>
  <c r="Q255"/>
  <c r="M255"/>
  <c r="L255"/>
  <c r="K255"/>
  <c r="J255"/>
  <c r="A255"/>
  <c r="S254"/>
  <c r="R254"/>
  <c r="Q254"/>
  <c r="M254"/>
  <c r="L254"/>
  <c r="K254"/>
  <c r="J254"/>
  <c r="A254"/>
  <c r="S253"/>
  <c r="R253"/>
  <c r="Q253"/>
  <c r="M253"/>
  <c r="L253"/>
  <c r="K253"/>
  <c r="J253"/>
  <c r="A253"/>
  <c r="S252"/>
  <c r="R252"/>
  <c r="Q252"/>
  <c r="M252"/>
  <c r="L252"/>
  <c r="K252"/>
  <c r="J252"/>
  <c r="A252"/>
  <c r="S251"/>
  <c r="R251"/>
  <c r="Q251"/>
  <c r="K251"/>
  <c r="J251"/>
  <c r="A251"/>
  <c r="S250"/>
  <c r="R250"/>
  <c r="Q250"/>
  <c r="M250"/>
  <c r="L250"/>
  <c r="K250"/>
  <c r="J250"/>
  <c r="A250"/>
  <c r="S249"/>
  <c r="R249"/>
  <c r="Q249"/>
  <c r="M249"/>
  <c r="L249"/>
  <c r="K249"/>
  <c r="J249"/>
  <c r="A249"/>
  <c r="S248"/>
  <c r="R248"/>
  <c r="Q248"/>
  <c r="M248"/>
  <c r="L248"/>
  <c r="K248"/>
  <c r="J248"/>
  <c r="A248"/>
  <c r="S238"/>
  <c r="R238"/>
  <c r="Q238"/>
  <c r="M238"/>
  <c r="L238"/>
  <c r="K238"/>
  <c r="J238"/>
  <c r="A238"/>
  <c r="S237"/>
  <c r="R237"/>
  <c r="Q237"/>
  <c r="M237"/>
  <c r="L237"/>
  <c r="K237"/>
  <c r="J237"/>
  <c r="S234"/>
  <c r="R234"/>
  <c r="Q234"/>
  <c r="M234"/>
  <c r="L234"/>
  <c r="K234"/>
  <c r="J234"/>
  <c r="A234"/>
  <c r="S233"/>
  <c r="R233"/>
  <c r="Q233"/>
  <c r="M233"/>
  <c r="L233"/>
  <c r="K233"/>
  <c r="J233"/>
  <c r="A233"/>
  <c r="S232"/>
  <c r="R232"/>
  <c r="Q232"/>
  <c r="M232"/>
  <c r="L232"/>
  <c r="K232"/>
  <c r="J232"/>
  <c r="A232"/>
  <c r="S231"/>
  <c r="R231"/>
  <c r="Q231"/>
  <c r="M231"/>
  <c r="L231"/>
  <c r="K231"/>
  <c r="J231"/>
  <c r="A231"/>
  <c r="S230"/>
  <c r="R230"/>
  <c r="Q230"/>
  <c r="M230"/>
  <c r="L230"/>
  <c r="K230"/>
  <c r="J230"/>
  <c r="A230"/>
  <c r="S229"/>
  <c r="R229"/>
  <c r="Q229"/>
  <c r="M229"/>
  <c r="L229"/>
  <c r="K229"/>
  <c r="J229"/>
  <c r="A229"/>
  <c r="S228"/>
  <c r="R228"/>
  <c r="Q228"/>
  <c r="M228"/>
  <c r="L228"/>
  <c r="K228"/>
  <c r="J228"/>
  <c r="A228"/>
  <c r="S227"/>
  <c r="R227"/>
  <c r="Q227"/>
  <c r="M227"/>
  <c r="L227"/>
  <c r="K227"/>
  <c r="J227"/>
  <c r="A227"/>
  <c r="S226"/>
  <c r="R226"/>
  <c r="Q226"/>
  <c r="M226"/>
  <c r="L226"/>
  <c r="K226"/>
  <c r="J226"/>
  <c r="A226"/>
  <c r="S225"/>
  <c r="R225"/>
  <c r="Q225"/>
  <c r="M225"/>
  <c r="L225"/>
  <c r="K225"/>
  <c r="J225"/>
  <c r="A225"/>
  <c r="S224"/>
  <c r="R224"/>
  <c r="Q224"/>
  <c r="M224"/>
  <c r="L224"/>
  <c r="K224"/>
  <c r="J224"/>
  <c r="S214"/>
  <c r="R214"/>
  <c r="Q214"/>
  <c r="P214"/>
  <c r="O214"/>
  <c r="N214"/>
  <c r="M214"/>
  <c r="L214"/>
  <c r="K214"/>
  <c r="J214"/>
  <c r="A214"/>
  <c r="S213"/>
  <c r="R213"/>
  <c r="Q213"/>
  <c r="P213"/>
  <c r="O213"/>
  <c r="N213"/>
  <c r="M213"/>
  <c r="L213"/>
  <c r="K213"/>
  <c r="J213"/>
  <c r="A213"/>
  <c r="S212"/>
  <c r="R212"/>
  <c r="Q212"/>
  <c r="P212"/>
  <c r="O212"/>
  <c r="N212"/>
  <c r="M212"/>
  <c r="L212"/>
  <c r="K212"/>
  <c r="J212"/>
  <c r="A212"/>
  <c r="S211"/>
  <c r="R211"/>
  <c r="Q211"/>
  <c r="M211"/>
  <c r="L211"/>
  <c r="K211"/>
  <c r="J211"/>
  <c r="O333" l="1"/>
  <c r="O330"/>
  <c r="O336"/>
  <c r="O331"/>
  <c r="O332"/>
  <c r="S198"/>
  <c r="S208" l="1"/>
  <c r="R208"/>
  <c r="Q208"/>
  <c r="M208"/>
  <c r="L208"/>
  <c r="K208"/>
  <c r="J208"/>
  <c r="A208"/>
  <c r="S207"/>
  <c r="R207"/>
  <c r="Q207"/>
  <c r="M207"/>
  <c r="L207"/>
  <c r="K207"/>
  <c r="J207"/>
  <c r="A207"/>
  <c r="S206"/>
  <c r="R206"/>
  <c r="Q206"/>
  <c r="M206"/>
  <c r="L206"/>
  <c r="K206"/>
  <c r="J206"/>
  <c r="A206"/>
  <c r="S205"/>
  <c r="S204"/>
  <c r="S203"/>
  <c r="S202"/>
  <c r="S201"/>
  <c r="S200" l="1"/>
  <c r="S199"/>
  <c r="N165" l="1"/>
  <c r="P165"/>
  <c r="N188"/>
  <c r="P186"/>
  <c r="N186"/>
  <c r="P183"/>
  <c r="N183"/>
  <c r="N189" s="1"/>
  <c r="N177"/>
  <c r="N176"/>
  <c r="N44"/>
  <c r="N200" s="1"/>
  <c r="P44"/>
  <c r="P200" s="1"/>
  <c r="Q334"/>
  <c r="S334"/>
  <c r="R334"/>
  <c r="M334"/>
  <c r="K334"/>
  <c r="L334"/>
  <c r="J334"/>
  <c r="N60"/>
  <c r="N47"/>
  <c r="O47" s="1"/>
  <c r="S337"/>
  <c r="R337"/>
  <c r="Q337"/>
  <c r="M337"/>
  <c r="L337"/>
  <c r="K337"/>
  <c r="J337"/>
  <c r="P337"/>
  <c r="N337"/>
  <c r="S318"/>
  <c r="R318"/>
  <c r="Q318"/>
  <c r="M318"/>
  <c r="L318"/>
  <c r="K318"/>
  <c r="J318"/>
  <c r="P318"/>
  <c r="N318"/>
  <c r="S312"/>
  <c r="R312"/>
  <c r="Q312"/>
  <c r="M312"/>
  <c r="L312"/>
  <c r="K312"/>
  <c r="J312"/>
  <c r="S284"/>
  <c r="R284"/>
  <c r="Q284"/>
  <c r="M284"/>
  <c r="M285" s="1"/>
  <c r="M286" s="1"/>
  <c r="L284"/>
  <c r="L285" s="1"/>
  <c r="L286" s="1"/>
  <c r="K284"/>
  <c r="K285" s="1"/>
  <c r="K286" s="1"/>
  <c r="J284"/>
  <c r="J285" s="1"/>
  <c r="S278"/>
  <c r="R278"/>
  <c r="Q278"/>
  <c r="M278"/>
  <c r="L278"/>
  <c r="K278"/>
  <c r="J278"/>
  <c r="S263"/>
  <c r="R263"/>
  <c r="Q263"/>
  <c r="M263"/>
  <c r="L263"/>
  <c r="K263"/>
  <c r="J263"/>
  <c r="S256"/>
  <c r="R256"/>
  <c r="Q256"/>
  <c r="M256"/>
  <c r="L256"/>
  <c r="K256"/>
  <c r="J256"/>
  <c r="S239"/>
  <c r="R239"/>
  <c r="Q239"/>
  <c r="M239"/>
  <c r="L239"/>
  <c r="K239"/>
  <c r="J239"/>
  <c r="S235"/>
  <c r="R235"/>
  <c r="Q235"/>
  <c r="M235"/>
  <c r="L235"/>
  <c r="K235"/>
  <c r="J235"/>
  <c r="S215"/>
  <c r="R215"/>
  <c r="Q215"/>
  <c r="M215"/>
  <c r="L215"/>
  <c r="K215"/>
  <c r="J215"/>
  <c r="P167"/>
  <c r="N167"/>
  <c r="P166"/>
  <c r="N166"/>
  <c r="P153"/>
  <c r="N153"/>
  <c r="P163"/>
  <c r="P132"/>
  <c r="P136"/>
  <c r="N124"/>
  <c r="N129"/>
  <c r="N144"/>
  <c r="P144"/>
  <c r="N150"/>
  <c r="P150"/>
  <c r="N161"/>
  <c r="P161"/>
  <c r="J115"/>
  <c r="P160"/>
  <c r="N160"/>
  <c r="P143"/>
  <c r="N143"/>
  <c r="P158"/>
  <c r="N158"/>
  <c r="N136"/>
  <c r="P130"/>
  <c r="N130"/>
  <c r="N96"/>
  <c r="N252" s="1"/>
  <c r="P96"/>
  <c r="P252" s="1"/>
  <c r="N97"/>
  <c r="N230" s="1"/>
  <c r="P97"/>
  <c r="P230" s="1"/>
  <c r="N98"/>
  <c r="N253" s="1"/>
  <c r="P98"/>
  <c r="P253" s="1"/>
  <c r="N99"/>
  <c r="P99"/>
  <c r="N100"/>
  <c r="N231" s="1"/>
  <c r="P100"/>
  <c r="P231" s="1"/>
  <c r="N101"/>
  <c r="N234" s="1"/>
  <c r="P101"/>
  <c r="P234" s="1"/>
  <c r="N102"/>
  <c r="N255" s="1"/>
  <c r="P102"/>
  <c r="P255" s="1"/>
  <c r="J103"/>
  <c r="K103"/>
  <c r="L103"/>
  <c r="M103"/>
  <c r="Q103"/>
  <c r="R103"/>
  <c r="S103"/>
  <c r="N108"/>
  <c r="N258" s="1"/>
  <c r="P108"/>
  <c r="P258" s="1"/>
  <c r="N109"/>
  <c r="P109"/>
  <c r="N110"/>
  <c r="N260" s="1"/>
  <c r="P110"/>
  <c r="P260" s="1"/>
  <c r="N111"/>
  <c r="P111"/>
  <c r="N112"/>
  <c r="N238" s="1"/>
  <c r="P112"/>
  <c r="P238" s="1"/>
  <c r="N113"/>
  <c r="P113"/>
  <c r="K115"/>
  <c r="L115"/>
  <c r="M115"/>
  <c r="Q115"/>
  <c r="R115"/>
  <c r="S115"/>
  <c r="P58"/>
  <c r="P205" s="1"/>
  <c r="N58"/>
  <c r="N205" s="1"/>
  <c r="P57"/>
  <c r="P204" s="1"/>
  <c r="N57"/>
  <c r="N204" s="1"/>
  <c r="N163"/>
  <c r="P151"/>
  <c r="N151"/>
  <c r="P148"/>
  <c r="N148"/>
  <c r="P139"/>
  <c r="N139"/>
  <c r="P137"/>
  <c r="N137"/>
  <c r="N132"/>
  <c r="P129"/>
  <c r="P124"/>
  <c r="P169" s="1"/>
  <c r="S88"/>
  <c r="R88"/>
  <c r="Q88"/>
  <c r="M88"/>
  <c r="L88"/>
  <c r="K88"/>
  <c r="J88"/>
  <c r="P86"/>
  <c r="P233" s="1"/>
  <c r="N86"/>
  <c r="N233" s="1"/>
  <c r="P85"/>
  <c r="P277" s="1"/>
  <c r="N85"/>
  <c r="N277" s="1"/>
  <c r="P84"/>
  <c r="P250" s="1"/>
  <c r="N84"/>
  <c r="N250" s="1"/>
  <c r="P83"/>
  <c r="P249" s="1"/>
  <c r="N83"/>
  <c r="N249" s="1"/>
  <c r="P82"/>
  <c r="N82"/>
  <c r="P81"/>
  <c r="P228" s="1"/>
  <c r="N81"/>
  <c r="N228" s="1"/>
  <c r="P80"/>
  <c r="N80"/>
  <c r="S75"/>
  <c r="R75"/>
  <c r="Q75"/>
  <c r="M75"/>
  <c r="L75"/>
  <c r="K75"/>
  <c r="P74"/>
  <c r="P208" s="1"/>
  <c r="N74"/>
  <c r="N208" s="1"/>
  <c r="P73"/>
  <c r="P232" s="1"/>
  <c r="N73"/>
  <c r="N232" s="1"/>
  <c r="P72"/>
  <c r="N72"/>
  <c r="P71"/>
  <c r="P227" s="1"/>
  <c r="N71"/>
  <c r="N227" s="1"/>
  <c r="P70"/>
  <c r="P226" s="1"/>
  <c r="N70"/>
  <c r="N226" s="1"/>
  <c r="P69"/>
  <c r="P207" s="1"/>
  <c r="N69"/>
  <c r="N207" s="1"/>
  <c r="P68"/>
  <c r="N68"/>
  <c r="N206" s="1"/>
  <c r="M61"/>
  <c r="L61"/>
  <c r="K61"/>
  <c r="J61"/>
  <c r="P59"/>
  <c r="P274" s="1"/>
  <c r="N59"/>
  <c r="N274" s="1"/>
  <c r="P56"/>
  <c r="N56"/>
  <c r="P55"/>
  <c r="P203" s="1"/>
  <c r="N55"/>
  <c r="N203" s="1"/>
  <c r="P54"/>
  <c r="P225" s="1"/>
  <c r="N54"/>
  <c r="N225" s="1"/>
  <c r="P53"/>
  <c r="N53"/>
  <c r="N46"/>
  <c r="N45"/>
  <c r="N201" s="1"/>
  <c r="N43"/>
  <c r="N42"/>
  <c r="N199" s="1"/>
  <c r="N41"/>
  <c r="N198" s="1"/>
  <c r="P46"/>
  <c r="K48"/>
  <c r="P45"/>
  <c r="P201" s="1"/>
  <c r="P43"/>
  <c r="P42"/>
  <c r="P199" s="1"/>
  <c r="P41"/>
  <c r="P198" s="1"/>
  <c r="M48"/>
  <c r="L48"/>
  <c r="J48"/>
  <c r="N190" l="1"/>
  <c r="P189"/>
  <c r="P190"/>
  <c r="N169"/>
  <c r="R285"/>
  <c r="Q285"/>
  <c r="S285"/>
  <c r="P168"/>
  <c r="N168"/>
  <c r="J346" s="1"/>
  <c r="O60"/>
  <c r="O275" s="1"/>
  <c r="N275"/>
  <c r="O273"/>
  <c r="N273"/>
  <c r="N248"/>
  <c r="N202"/>
  <c r="P248"/>
  <c r="P202"/>
  <c r="P272"/>
  <c r="P206"/>
  <c r="P115"/>
  <c r="O163"/>
  <c r="P103"/>
  <c r="O99"/>
  <c r="O129"/>
  <c r="O71"/>
  <c r="O227" s="1"/>
  <c r="O73"/>
  <c r="O232" s="1"/>
  <c r="O167"/>
  <c r="O58"/>
  <c r="O205" s="1"/>
  <c r="M338"/>
  <c r="O153"/>
  <c r="K191"/>
  <c r="O132"/>
  <c r="Q338"/>
  <c r="O165"/>
  <c r="N103"/>
  <c r="P75"/>
  <c r="O70"/>
  <c r="O226" s="1"/>
  <c r="O55"/>
  <c r="O203" s="1"/>
  <c r="R345"/>
  <c r="R347" s="1"/>
  <c r="T345"/>
  <c r="T347" s="1"/>
  <c r="O124"/>
  <c r="O54"/>
  <c r="O225" s="1"/>
  <c r="O56"/>
  <c r="N75"/>
  <c r="N272"/>
  <c r="O186"/>
  <c r="R319"/>
  <c r="S240"/>
  <c r="M240"/>
  <c r="K319"/>
  <c r="M320"/>
  <c r="L264"/>
  <c r="M319"/>
  <c r="J240"/>
  <c r="L240"/>
  <c r="Q240"/>
  <c r="K241"/>
  <c r="M241"/>
  <c r="R240"/>
  <c r="M265"/>
  <c r="R264"/>
  <c r="N259"/>
  <c r="N263" s="1"/>
  <c r="N254"/>
  <c r="N237"/>
  <c r="N239" s="1"/>
  <c r="N306"/>
  <c r="N312" s="1"/>
  <c r="N320" s="1"/>
  <c r="N281"/>
  <c r="N284" s="1"/>
  <c r="N276"/>
  <c r="N224"/>
  <c r="N211"/>
  <c r="N215" s="1"/>
  <c r="P61"/>
  <c r="P229"/>
  <c r="O81"/>
  <c r="O228" s="1"/>
  <c r="O83"/>
  <c r="O249" s="1"/>
  <c r="O85"/>
  <c r="O277" s="1"/>
  <c r="O139"/>
  <c r="O148"/>
  <c r="O111"/>
  <c r="O110"/>
  <c r="O260" s="1"/>
  <c r="O109"/>
  <c r="O101"/>
  <c r="O234" s="1"/>
  <c r="O130"/>
  <c r="O158"/>
  <c r="O143"/>
  <c r="O161"/>
  <c r="O144"/>
  <c r="O183"/>
  <c r="O189" s="1"/>
  <c r="O188"/>
  <c r="P259"/>
  <c r="P263" s="1"/>
  <c r="P254"/>
  <c r="P237"/>
  <c r="P239" s="1"/>
  <c r="P306"/>
  <c r="P312" s="1"/>
  <c r="P281"/>
  <c r="P284" s="1"/>
  <c r="P276"/>
  <c r="P224"/>
  <c r="P211"/>
  <c r="P215" s="1"/>
  <c r="N229"/>
  <c r="S319"/>
  <c r="K338"/>
  <c r="R338"/>
  <c r="L241"/>
  <c r="O44"/>
  <c r="O200" s="1"/>
  <c r="N48"/>
  <c r="O41"/>
  <c r="O198" s="1"/>
  <c r="O46"/>
  <c r="J264"/>
  <c r="L265"/>
  <c r="Q264"/>
  <c r="S264"/>
  <c r="L319"/>
  <c r="L338"/>
  <c r="M209"/>
  <c r="M216" s="1"/>
  <c r="M217" s="1"/>
  <c r="K209"/>
  <c r="K216" s="1"/>
  <c r="K217" s="1"/>
  <c r="R209"/>
  <c r="R216" s="1"/>
  <c r="L209"/>
  <c r="L216" s="1"/>
  <c r="L217" s="1"/>
  <c r="Q209"/>
  <c r="Q216" s="1"/>
  <c r="S209"/>
  <c r="S216" s="1"/>
  <c r="O318"/>
  <c r="K320"/>
  <c r="O68"/>
  <c r="L339"/>
  <c r="J209"/>
  <c r="J216" s="1"/>
  <c r="O43"/>
  <c r="K339"/>
  <c r="N88"/>
  <c r="P48"/>
  <c r="O45"/>
  <c r="O201" s="1"/>
  <c r="O53"/>
  <c r="O42"/>
  <c r="O199" s="1"/>
  <c r="N61"/>
  <c r="O59"/>
  <c r="O274" s="1"/>
  <c r="O69"/>
  <c r="O207" s="1"/>
  <c r="O72"/>
  <c r="O74"/>
  <c r="O208" s="1"/>
  <c r="O80"/>
  <c r="O82"/>
  <c r="O84"/>
  <c r="O250" s="1"/>
  <c r="O86"/>
  <c r="O233" s="1"/>
  <c r="O137"/>
  <c r="O151"/>
  <c r="O57"/>
  <c r="O204" s="1"/>
  <c r="O113"/>
  <c r="O112"/>
  <c r="O238" s="1"/>
  <c r="N115"/>
  <c r="O102"/>
  <c r="O255" s="1"/>
  <c r="O100"/>
  <c r="O231" s="1"/>
  <c r="O98"/>
  <c r="O253" s="1"/>
  <c r="O97"/>
  <c r="O230" s="1"/>
  <c r="O96"/>
  <c r="O252" s="1"/>
  <c r="O160"/>
  <c r="O150"/>
  <c r="O136"/>
  <c r="O166"/>
  <c r="K170"/>
  <c r="J319"/>
  <c r="L320"/>
  <c r="Q319"/>
  <c r="N334"/>
  <c r="N338" s="1"/>
  <c r="O337"/>
  <c r="M339"/>
  <c r="P88"/>
  <c r="O108"/>
  <c r="O258" s="1"/>
  <c r="K240"/>
  <c r="M264"/>
  <c r="O334"/>
  <c r="S345"/>
  <c r="S347" s="1"/>
  <c r="K265"/>
  <c r="K264"/>
  <c r="P334"/>
  <c r="J338"/>
  <c r="S338"/>
  <c r="O190" l="1"/>
  <c r="O169"/>
  <c r="N285"/>
  <c r="N286" s="1"/>
  <c r="P285"/>
  <c r="P286" s="1"/>
  <c r="J345"/>
  <c r="H345" s="1"/>
  <c r="N170"/>
  <c r="O168"/>
  <c r="N191"/>
  <c r="P278"/>
  <c r="P256"/>
  <c r="P264" s="1"/>
  <c r="O248"/>
  <c r="O202"/>
  <c r="N256"/>
  <c r="N265" s="1"/>
  <c r="O272"/>
  <c r="O206"/>
  <c r="L346"/>
  <c r="N346" s="1"/>
  <c r="N278"/>
  <c r="N319"/>
  <c r="P235"/>
  <c r="P241" s="1"/>
  <c r="K340"/>
  <c r="K287"/>
  <c r="K266"/>
  <c r="K242"/>
  <c r="P209"/>
  <c r="P216" s="1"/>
  <c r="P217" s="1"/>
  <c r="K321"/>
  <c r="O229"/>
  <c r="O306"/>
  <c r="O312" s="1"/>
  <c r="O320" s="1"/>
  <c r="N321" s="1"/>
  <c r="O281"/>
  <c r="O284" s="1"/>
  <c r="O276"/>
  <c r="O224"/>
  <c r="O259"/>
  <c r="O263" s="1"/>
  <c r="O254"/>
  <c r="O237"/>
  <c r="O239" s="1"/>
  <c r="O211"/>
  <c r="O215" s="1"/>
  <c r="N235"/>
  <c r="N209"/>
  <c r="N216" s="1"/>
  <c r="N217" s="1"/>
  <c r="O115"/>
  <c r="O61"/>
  <c r="O103"/>
  <c r="N339"/>
  <c r="O48"/>
  <c r="O88"/>
  <c r="O75"/>
  <c r="O338"/>
  <c r="O339"/>
  <c r="P338"/>
  <c r="P339"/>
  <c r="P320"/>
  <c r="P319"/>
  <c r="O285" l="1"/>
  <c r="O286" s="1"/>
  <c r="P265"/>
  <c r="N264"/>
  <c r="O278"/>
  <c r="O256"/>
  <c r="O265" s="1"/>
  <c r="N266" s="1"/>
  <c r="P240"/>
  <c r="L345"/>
  <c r="L347" s="1"/>
  <c r="N340"/>
  <c r="K218"/>
  <c r="O319"/>
  <c r="O235"/>
  <c r="O241" s="1"/>
  <c r="O209"/>
  <c r="O216" s="1"/>
  <c r="O217" s="1"/>
  <c r="N241"/>
  <c r="N240"/>
  <c r="H347"/>
  <c r="P346" s="1"/>
  <c r="J347"/>
  <c r="N287" l="1"/>
  <c r="O264"/>
  <c r="N242"/>
  <c r="N345"/>
  <c r="N347" s="1"/>
  <c r="N218"/>
  <c r="O240"/>
  <c r="P345"/>
  <c r="P347" s="1"/>
</calcChain>
</file>

<file path=xl/sharedStrings.xml><?xml version="1.0" encoding="utf-8"?>
<sst xmlns="http://schemas.openxmlformats.org/spreadsheetml/2006/main" count="859" uniqueCount="289">
  <si>
    <t xml:space="preserve">UNIVERSITATEA BABEŞ-BOLYAI CLUJ-NAPOCA
</t>
  </si>
  <si>
    <t>I. CERINŢE PENTRU OBŢINEREA DIPLOMEI DE LICENŢĂ</t>
  </si>
  <si>
    <t>180 de credite din care: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</si>
  <si>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</si>
  <si>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</si>
  <si>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</si>
  <si>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</si>
  <si>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</si>
  <si>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</si>
  <si>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</si>
  <si>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</si>
  <si>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 xml:space="preserve">iarna </t>
  </si>
  <si>
    <t>prim</t>
  </si>
  <si>
    <t>vara</t>
  </si>
  <si>
    <t>Anul I</t>
  </si>
  <si>
    <t>Anul II</t>
  </si>
  <si>
    <t>Anul III</t>
  </si>
  <si>
    <r>
      <t xml:space="preserve">Durata studiilor: </t>
    </r>
    <r>
      <rPr>
        <b/>
        <sz val="10"/>
        <color indexed="8"/>
        <rFont val="Times New Roman"/>
        <family val="1"/>
      </rPr>
      <t>6 semestre</t>
    </r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</si>
  <si>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</si>
  <si>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</si>
  <si>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</si>
  <si>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</si>
  <si>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</si>
  <si>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</si>
  <si>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</si>
  <si>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</si>
  <si>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</si>
  <si>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</si>
  <si>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</si>
  <si>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</si>
  <si>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</si>
  <si>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</si>
  <si>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</si>
  <si>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</si>
  <si>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</si>
  <si>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</si>
  <si>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</si>
  <si>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</si>
  <si>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</si>
  <si>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</si>
  <si>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</si>
  <si>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</si>
  <si>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</si>
  <si>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</si>
  <si>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</si>
  <si>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</si>
  <si>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</si>
  <si>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</si>
  <si>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ANUL III, SEMESTRUL 5</t>
  </si>
  <si>
    <t>ANUL III, SEMESTRUL 6</t>
  </si>
  <si>
    <t>DISCIPLINE OPȚIONALE</t>
  </si>
  <si>
    <t>CURS OPȚIONAL 5 (An III, Semestrul 5)</t>
  </si>
  <si>
    <t>CURS OPȚIONAL 6 (An III, Semestrul 6)</t>
  </si>
  <si>
    <t>%</t>
  </si>
  <si>
    <t>TOTAL CREDITE / ORE PE SĂPTĂMÂNĂ / EVALUĂRI / PROCENT DIN TOTAL DISCIPLINE</t>
  </si>
  <si>
    <t xml:space="preserve">TOTAL ORE FIZICE / TOTAL ORE ALOCATE STUDIULUI </t>
  </si>
  <si>
    <t>DISCIPLINE FACULTATIVE</t>
  </si>
  <si>
    <t>An I, Semestrul 1</t>
  </si>
  <si>
    <t>An I, Semestrul 2</t>
  </si>
  <si>
    <t>An II, Semestrul 3</t>
  </si>
  <si>
    <t>An II, Semestrul 4</t>
  </si>
  <si>
    <t>An III, Semestrul 5</t>
  </si>
  <si>
    <t>An III, Semestrul 6</t>
  </si>
  <si>
    <t>Semestrele 1 - 5 (14 săptămâni)</t>
  </si>
  <si>
    <t>DCOU</t>
  </si>
  <si>
    <t>DISCIPLINE DE PREGĂTIRE FUNDAMENTALĂ (DF)</t>
  </si>
  <si>
    <t>DISCIPLINE DE SPECIALIATE (DS)</t>
  </si>
  <si>
    <r>
      <t xml:space="preserve">DISCIPLINE DE PREGĂTIRE ÎN DOMENIUL LICENȚEI  (DPD)
</t>
    </r>
    <r>
      <rPr>
        <sz val="10"/>
        <color indexed="8"/>
        <rFont val="Times New Roman"/>
        <family val="1"/>
      </rPr>
      <t>(Numai pentru domeniile pentru care standardele specifice prevăd acest tip de disciplină: 
Științe inginerești, Științe economice, Arte, Educație fizică și sport, Științe sociale, politice și ale comunicării)</t>
    </r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</si>
  <si>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</si>
  <si>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</si>
  <si>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</si>
  <si>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</si>
  <si>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</si>
  <si>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</si>
  <si>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</si>
  <si>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</si>
  <si>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AN III</t>
  </si>
  <si>
    <r>
      <t xml:space="preserve">DISCIPLINE  CONFORM OPȚIUNII UNIVERSITĂȚII (DCOU)
</t>
    </r>
    <r>
      <rPr>
        <sz val="10"/>
        <color indexed="8"/>
        <rFont val="Times New Roman"/>
        <family val="1"/>
      </rPr>
      <t>(Numai pentru domeniile pentru care standardele specifice prevăd acest tip de disciplină, ex. Muzică)</t>
    </r>
  </si>
  <si>
    <t>DISCIPLINE COMPLEMANTARE (DC)</t>
  </si>
  <si>
    <t>Semestrul 6 (12 săptămâni)</t>
  </si>
  <si>
    <t>Semestrul  6 (12 săptămâni)</t>
  </si>
  <si>
    <t>BILANȚ GENERAL</t>
  </si>
  <si>
    <t>Educație fizică 1</t>
  </si>
  <si>
    <t>Educație fizică 2</t>
  </si>
  <si>
    <t>ELM0001</t>
  </si>
  <si>
    <t>Microeconomie</t>
  </si>
  <si>
    <t>ELM0002</t>
  </si>
  <si>
    <t>Economie europeană</t>
  </si>
  <si>
    <t>ELM0003</t>
  </si>
  <si>
    <t xml:space="preserve">Matematici aplicate în economie </t>
  </si>
  <si>
    <t>ELM0004</t>
  </si>
  <si>
    <t>Management</t>
  </si>
  <si>
    <t>ELM0015</t>
  </si>
  <si>
    <t xml:space="preserve">Bazele marketingului </t>
  </si>
  <si>
    <t>ELE/ELF/ ELG/ELI/ ELS1006</t>
  </si>
  <si>
    <t>Limbă modernă în afaceri 1 (limba engleză, franceză, germană, italiană, spaniolă) – limba 1</t>
  </si>
  <si>
    <t>YLU0011</t>
  </si>
  <si>
    <t>Algoritmi și structuri de date</t>
  </si>
  <si>
    <t>Web design</t>
  </si>
  <si>
    <t>Programare orientată obiect</t>
  </si>
  <si>
    <t>Practică (Programare sau Web design)</t>
  </si>
  <si>
    <t>Metode avansate de programare</t>
  </si>
  <si>
    <t>Proiectarea și realizarea site-urilor și Portalurilor WEB</t>
  </si>
  <si>
    <t>Proiectarea și managementul sistemelor informatice</t>
  </si>
  <si>
    <t>Discipline opţionale 5</t>
  </si>
  <si>
    <t>ELM0008</t>
  </si>
  <si>
    <t xml:space="preserve">Macroeconomie </t>
  </si>
  <si>
    <t>ELM0009</t>
  </si>
  <si>
    <t>Matematici financiare şi actuariale</t>
  </si>
  <si>
    <t>ELM0010</t>
  </si>
  <si>
    <t>Bazele contabilităţii</t>
  </si>
  <si>
    <t>ELM0011</t>
  </si>
  <si>
    <t>Informatică economică</t>
  </si>
  <si>
    <t>ELM0012</t>
  </si>
  <si>
    <t>Dreptul afacerilor</t>
  </si>
  <si>
    <t>ELM0202</t>
  </si>
  <si>
    <t>Finanţe publice</t>
  </si>
  <si>
    <t>Limbă modernă în afaceri 2 (limba engleză, franceză, germană, italiană, spaniolă) –limba 1</t>
  </si>
  <si>
    <t>ELM0014</t>
  </si>
  <si>
    <t>Finanţele întreprinderii</t>
  </si>
  <si>
    <t>ELM0013</t>
  </si>
  <si>
    <t>Contabilitate financiară</t>
  </si>
  <si>
    <t>ELM0016</t>
  </si>
  <si>
    <t>Baze de date şi programe</t>
  </si>
  <si>
    <t>ELM0017</t>
  </si>
  <si>
    <t>Statistică descriptivă</t>
  </si>
  <si>
    <t>Limbă modernă în afaceri 3 (limba engleză, franceză, germană, italiană, spaniolă) – limba 1</t>
  </si>
  <si>
    <t>ELX0201</t>
  </si>
  <si>
    <t>Discipline opţionale 1</t>
  </si>
  <si>
    <t>ELX0202</t>
  </si>
  <si>
    <t>Discipline opţionale 2</t>
  </si>
  <si>
    <t>ELM0080</t>
  </si>
  <si>
    <t>ELM0081</t>
  </si>
  <si>
    <t>Sisteme de operare</t>
  </si>
  <si>
    <t>ELM0070</t>
  </si>
  <si>
    <t>Utilizarea internetului în afaceri</t>
  </si>
  <si>
    <t>ELM0258</t>
  </si>
  <si>
    <t>ELM0259</t>
  </si>
  <si>
    <t>Limbă modernă în afaceri 4 (limba engleză, franceză, germană, italiană, spaniolă) – limba 1</t>
  </si>
  <si>
    <t>ELX0095</t>
  </si>
  <si>
    <t>Discipline opţionale 3</t>
  </si>
  <si>
    <t>ELM0084</t>
  </si>
  <si>
    <t>3sapt*30ore=90ore</t>
  </si>
  <si>
    <t>ELM0260</t>
  </si>
  <si>
    <t>ELM0086</t>
  </si>
  <si>
    <t>Baze de date în economie</t>
  </si>
  <si>
    <t>ELM0090</t>
  </si>
  <si>
    <t>ELM0093</t>
  </si>
  <si>
    <t>ELM0261</t>
  </si>
  <si>
    <t>Business Intelligence</t>
  </si>
  <si>
    <t>ELX0097</t>
  </si>
  <si>
    <t>Discipline opţionale 4</t>
  </si>
  <si>
    <t>ELX0126</t>
  </si>
  <si>
    <t>ELM0262</t>
  </si>
  <si>
    <t>Rețele de calculatoare</t>
  </si>
  <si>
    <t>ELM0216</t>
  </si>
  <si>
    <t>Inteligență artificială</t>
  </si>
  <si>
    <t>ELM0096</t>
  </si>
  <si>
    <t>Elemente avansate de baze de date</t>
  </si>
  <si>
    <t>ELM0092</t>
  </si>
  <si>
    <t>Sisteme informatice integrate (EAS/ERP)</t>
  </si>
  <si>
    <t>ELX0098</t>
  </si>
  <si>
    <t>Discipline opţionale 6</t>
  </si>
  <si>
    <t>ELX0127</t>
  </si>
  <si>
    <t>Discipline opţionale 7</t>
  </si>
  <si>
    <t>ELM0221</t>
  </si>
  <si>
    <t>Elaborarea lucrării de licenţă</t>
  </si>
  <si>
    <t>2sapt*30ore=60ore</t>
  </si>
  <si>
    <t>ELM0023</t>
  </si>
  <si>
    <t>Introducere în metodologia cercetării ştiinţifice</t>
  </si>
  <si>
    <t>ELM0028</t>
  </si>
  <si>
    <t>Sociologie economică</t>
  </si>
  <si>
    <t>ELM0029</t>
  </si>
  <si>
    <t>Politologie</t>
  </si>
  <si>
    <t>ELM0190</t>
  </si>
  <si>
    <t>Logică</t>
  </si>
  <si>
    <t>ELM0078</t>
  </si>
  <si>
    <t>Introducere în programarea calculatoarelor</t>
  </si>
  <si>
    <t>ELM0031</t>
  </si>
  <si>
    <t>Etică în afaceri</t>
  </si>
  <si>
    <t>ELM0206</t>
  </si>
  <si>
    <t>Economie mondială</t>
  </si>
  <si>
    <t>ELM0030</t>
  </si>
  <si>
    <t>Doctrine economice</t>
  </si>
  <si>
    <t>ELM0033</t>
  </si>
  <si>
    <t>Managementul firmei</t>
  </si>
  <si>
    <t>ELM0240</t>
  </si>
  <si>
    <t>Fiscalitate</t>
  </si>
  <si>
    <t>ELM0244</t>
  </si>
  <si>
    <t>Economia serviciilor</t>
  </si>
  <si>
    <t>ELM0019</t>
  </si>
  <si>
    <t>Istoria economiei</t>
  </si>
  <si>
    <t>ELM0034</t>
  </si>
  <si>
    <t>Drept instituţional comunitar</t>
  </si>
  <si>
    <t>ELM0071</t>
  </si>
  <si>
    <t>Piețe financiare</t>
  </si>
  <si>
    <t>ELM0040</t>
  </si>
  <si>
    <t>Contabilitate managerială</t>
  </si>
  <si>
    <t>ELM0059</t>
  </si>
  <si>
    <t>Managementul resurselor umane</t>
  </si>
  <si>
    <t>ELM0223</t>
  </si>
  <si>
    <t>Procese stohastice și serii de timp</t>
  </si>
  <si>
    <t>ELM0083</t>
  </si>
  <si>
    <t>Birotică și elemente de baze de date</t>
  </si>
  <si>
    <t>ELM0046</t>
  </si>
  <si>
    <t>Analiză financiară</t>
  </si>
  <si>
    <t>ELM0239</t>
  </si>
  <si>
    <t>Bazele marketingului online</t>
  </si>
  <si>
    <t>ELM0060</t>
  </si>
  <si>
    <t>Asigurări</t>
  </si>
  <si>
    <t>ELM0249</t>
  </si>
  <si>
    <t>Planificare de marketing</t>
  </si>
  <si>
    <t>ELE/ELF/ELG/ELI/ ELS1050</t>
  </si>
  <si>
    <t>ELM0229</t>
  </si>
  <si>
    <t>Sisteme integrate aplicate în contabilitate</t>
  </si>
  <si>
    <t>ELM0095</t>
  </si>
  <si>
    <t>Logistică</t>
  </si>
  <si>
    <t>ELM0201</t>
  </si>
  <si>
    <t>Inginerie de sistem</t>
  </si>
  <si>
    <t>ELM0073</t>
  </si>
  <si>
    <t>Comportamentul consumatorului</t>
  </si>
  <si>
    <t>ELM0067</t>
  </si>
  <si>
    <t>Managementul întreprinderilor mici și mijlocii</t>
  </si>
  <si>
    <t>ELM0057</t>
  </si>
  <si>
    <t>Finanțe internaționale</t>
  </si>
  <si>
    <t>ELM0125</t>
  </si>
  <si>
    <t>Managementul investițiilor</t>
  </si>
  <si>
    <t>ELM0072</t>
  </si>
  <si>
    <t>Tranzacții economice internaționale</t>
  </si>
  <si>
    <t>ELM0314</t>
  </si>
  <si>
    <t>Securitatea site-urilor de comerț electronic</t>
  </si>
  <si>
    <t>ELM0205</t>
  </si>
  <si>
    <t>Cercetări operaționale</t>
  </si>
  <si>
    <t>ELM0251</t>
  </si>
  <si>
    <t>Business to business marketing</t>
  </si>
  <si>
    <t>ELM0094</t>
  </si>
  <si>
    <t>Informatică managerială și de gestiune</t>
  </si>
  <si>
    <t>CURS OPȚIONAL 7 (An III, Semestrul 6)</t>
  </si>
  <si>
    <t>ELM0218</t>
  </si>
  <si>
    <t>Limbă modernă în afaceri 3 (limba engleză, franceză, germană, italiană, spaniolă, coreeană, chineză, poloneză, rusă) - limba 2</t>
  </si>
  <si>
    <t>ELE/ELF/ ELG/ELI/ ELS/ELK/ ELC/ELP /ELU2079</t>
  </si>
  <si>
    <t>Limbă modernă în afaceri 4 ( limba engleză. franceză, germană, italiană, spaniolă, coreeană, chineză, poloneză, rusă) - limba 2</t>
  </si>
  <si>
    <t>ELE/ELF/ ELG/ELI/ ELS/ELK/ ELC/ELP/ ELU3079</t>
  </si>
  <si>
    <t>Limbă modernă în afaceri 5 ( limba engleză. franceză, germană, italiană, spaniolă, coreeană, chineză, poloneză, rusă) - limba 2</t>
  </si>
  <si>
    <t>ELE/ELF/ ELG/ELI/ ELS/ELK/ ELC/ELP/ ELU4079</t>
  </si>
  <si>
    <t>Limbă modernă în afaceri 6 ( limba engleză. franceză, germană, italiană, spaniolă,coreeană, chineză, poloneză, rusă) - limba 2</t>
  </si>
  <si>
    <t>YLU0012</t>
  </si>
  <si>
    <t>Sisteme ERP - SAP</t>
  </si>
  <si>
    <t>ELE/ELF/ ELG/ELI/ ELS/ELK/ ELC/ELP/ ELU1079</t>
  </si>
  <si>
    <t>ELE/ELF/ ELG/ELI/ ELS/ELK/ ELC/ELP/ ELU2079</t>
  </si>
  <si>
    <t>FACULTATEA DE ŞTIINŢE ECONOMICE ŞI GESTIUNEA AFACERILOR</t>
  </si>
  <si>
    <r>
      <t xml:space="preserve">Domeniul: </t>
    </r>
    <r>
      <rPr>
        <b/>
        <sz val="10"/>
        <color indexed="8"/>
        <rFont val="Times New Roman"/>
        <family val="1"/>
      </rPr>
      <t>CIBERNETICĂ, STATISTICĂ ȘI INFORMATICĂ ECONOMICĂ</t>
    </r>
  </si>
  <si>
    <r>
      <t xml:space="preserve">Specializarea: </t>
    </r>
    <r>
      <rPr>
        <b/>
        <sz val="10"/>
        <color indexed="8"/>
        <rFont val="Times New Roman"/>
        <family val="1"/>
      </rPr>
      <t>INFORMATICĂ ECONOMICĂ (în limba maghiară)</t>
    </r>
  </si>
  <si>
    <r>
      <t xml:space="preserve">Titlul absolventului: </t>
    </r>
    <r>
      <rPr>
        <b/>
        <sz val="10"/>
        <color indexed="8"/>
        <rFont val="Times New Roman"/>
        <family val="1"/>
      </rPr>
      <t>Licenţiat în ştiinţe economice</t>
    </r>
  </si>
  <si>
    <t>Şi:</t>
  </si>
  <si>
    <r>
      <rPr>
        <b/>
        <sz val="10"/>
        <color theme="1"/>
        <rFont val="Times New Roman"/>
        <family val="1"/>
      </rPr>
      <t>20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 xml:space="preserve">de credite la examenul de licenţă </t>
    </r>
  </si>
  <si>
    <t>23 + 2 (facultative)</t>
  </si>
  <si>
    <t>21 + 2 (facultative)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</si>
  <si>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Universitatea din Viena, Universitatea din Trent, Nottingham-Anglia, Academia de Ştiinţe Economice şi Business din Viena, Universitatea Aixen Provence III-France, Universitatea din Pécs.</t>
    </r>
  </si>
  <si>
    <t>Management stategic</t>
  </si>
  <si>
    <t>ELM0058</t>
  </si>
  <si>
    <t>CURS OPȚIONAL 4 (An III, Semestrul 5)</t>
  </si>
  <si>
    <t>CURS OPȚIONAL 1 (An II, Semestrul 3)</t>
  </si>
  <si>
    <t>CURS OPȚIONAL 3 (An II, Semestrul 4)</t>
  </si>
  <si>
    <t>CURS OPȚIONAL 2 (An II, Semestrul 3)</t>
  </si>
  <si>
    <t>PLAN DE ÎNVĂŢĂMÂNT  valabil începând din anul universitar 2015-2016</t>
  </si>
  <si>
    <t xml:space="preserve">            inclusiv 12 credite pentru o limbă străină (4 semestre)</t>
  </si>
  <si>
    <r>
      <rPr>
        <b/>
        <sz val="10"/>
        <color indexed="8"/>
        <rFont val="Times New Roman"/>
        <family val="1"/>
      </rPr>
      <t xml:space="preserve">   23</t>
    </r>
    <r>
      <rPr>
        <sz val="10"/>
        <color indexed="8"/>
        <rFont val="Times New Roman"/>
        <family val="1"/>
      </rPr>
      <t xml:space="preserve"> de credite la disciplinele opţionale</t>
    </r>
  </si>
  <si>
    <r>
      <rPr>
        <b/>
        <sz val="10"/>
        <color indexed="8"/>
        <rFont val="Times New Roman"/>
        <family val="1"/>
      </rPr>
      <t xml:space="preserve">   157 </t>
    </r>
    <r>
      <rPr>
        <sz val="10"/>
        <color indexed="8"/>
        <rFont val="Times New Roman"/>
        <family val="1"/>
      </rPr>
      <t>de credite la disciplinele obligatorii</t>
    </r>
  </si>
  <si>
    <t>Sisteme ERP-SAP</t>
  </si>
  <si>
    <t>24 + 6 (facultative)</t>
  </si>
  <si>
    <t>Stagii de practică/ licență</t>
  </si>
  <si>
    <t>+150 ore Practică și elaborarea lucrării de licență</t>
  </si>
  <si>
    <t>ELE/ELF/ ELG/ELI/ ELS2050</t>
  </si>
  <si>
    <t>Anexă la Planul de Învățământ specializarea / programul de studiu: Informatică economică (în limba maghiară)</t>
  </si>
  <si>
    <t>Managementul proiectelor</t>
  </si>
  <si>
    <t>ELM0066</t>
  </si>
  <si>
    <t>În contul a cel mult 3 discipline opţionale generale, studentul are dreptul să aleagă 3 discipline de la alte specializări/ programe de studiu ale facultăţilor din Universitatea „Babeş-Bolyai”.</t>
  </si>
  <si>
    <t>Comunicare în afaceri 5 (limba engleză, franceză, germană, italiană, spaniolă)</t>
  </si>
  <si>
    <t>Comunicare în afaceri 6 (limba engleză, franceză, germană, italiană, spaniolă)</t>
  </si>
  <si>
    <r>
      <t xml:space="preserve">Limba de predare: </t>
    </r>
    <r>
      <rPr>
        <b/>
        <sz val="10"/>
        <color indexed="8"/>
        <rFont val="Times New Roman"/>
        <family val="1"/>
      </rPr>
      <t>maghiară</t>
    </r>
  </si>
  <si>
    <t>0</t>
  </si>
  <si>
    <r>
      <rPr>
        <b/>
        <sz val="10"/>
        <rFont val="Times New Roman"/>
        <family val="1"/>
      </rPr>
      <t>Sem. 3</t>
    </r>
    <r>
      <rPr>
        <sz val="10"/>
        <rFont val="Times New Roman"/>
        <family val="1"/>
      </rPr>
      <t xml:space="preserve">: Se alege o disciplină din pachetul </t>
    </r>
    <r>
      <rPr>
        <b/>
        <sz val="10"/>
        <rFont val="Times New Roman"/>
        <family val="1"/>
      </rPr>
      <t>ELX0201</t>
    </r>
    <r>
      <rPr>
        <sz val="10"/>
        <rFont val="Times New Roman"/>
        <family val="1"/>
      </rPr>
      <t xml:space="preserve">: ELM0023; ELM0028; ELM0029; ELM0190; ELM0078; ELM0031; ELM0206.
 Se alege o disciplină din pachetul </t>
    </r>
    <r>
      <rPr>
        <b/>
        <sz val="10"/>
        <rFont val="Times New Roman"/>
        <family val="1"/>
      </rPr>
      <t>ELX0202</t>
    </r>
    <r>
      <rPr>
        <sz val="10"/>
        <rFont val="Times New Roman"/>
        <family val="1"/>
      </rPr>
      <t xml:space="preserve">: ELM0030; ELM0033; ELM0244; ELM0019; ELM0034; ELM0240.
</t>
    </r>
    <r>
      <rPr>
        <b/>
        <sz val="10"/>
        <rFont val="Times New Roman"/>
        <family val="1"/>
      </rPr>
      <t>Sem. 4</t>
    </r>
    <r>
      <rPr>
        <sz val="10"/>
        <rFont val="Times New Roman"/>
        <family val="1"/>
      </rPr>
      <t xml:space="preserve">: Se alege o disciplină din pachetul </t>
    </r>
    <r>
      <rPr>
        <b/>
        <sz val="10"/>
        <rFont val="Times New Roman"/>
        <family val="1"/>
      </rPr>
      <t>ELX0095</t>
    </r>
    <r>
      <rPr>
        <sz val="10"/>
        <rFont val="Times New Roman"/>
        <family val="1"/>
      </rPr>
      <t xml:space="preserve">: ELM0060; ELM0040; ELM0059; ELM0067; ELM0083; ELM0223.
</t>
    </r>
    <r>
      <rPr>
        <b/>
        <sz val="10"/>
        <rFont val="Times New Roman"/>
        <family val="1"/>
      </rPr>
      <t>Sem. 5</t>
    </r>
    <r>
      <rPr>
        <sz val="10"/>
        <rFont val="Times New Roman"/>
        <family val="1"/>
      </rPr>
      <t xml:space="preserve">: Se alege o disciplină din pachetul </t>
    </r>
    <r>
      <rPr>
        <b/>
        <sz val="10"/>
        <rFont val="Times New Roman"/>
        <family val="1"/>
      </rPr>
      <t>ELX0097</t>
    </r>
    <r>
      <rPr>
        <sz val="10"/>
        <rFont val="Times New Roman"/>
        <family val="1"/>
      </rPr>
      <t xml:space="preserve">: ELM0046; ELM0239; ELM0058; ELM0071; ELM0249, ELM0066.                                                                                                                            Se alege o disciplină din pachetul </t>
    </r>
    <r>
      <rPr>
        <b/>
        <sz val="10"/>
        <rFont val="Times New Roman"/>
        <family val="1"/>
      </rPr>
      <t>ELX0126</t>
    </r>
    <r>
      <rPr>
        <sz val="10"/>
        <rFont val="Times New Roman"/>
        <family val="1"/>
      </rPr>
      <t xml:space="preserve">:  ELE/ELF/ELG/ELI/ELS1050; ELM0229;  ELM0201; ELM0095.
</t>
    </r>
    <r>
      <rPr>
        <b/>
        <sz val="10"/>
        <rFont val="Times New Roman"/>
        <family val="1"/>
      </rPr>
      <t>Sem. 6</t>
    </r>
    <r>
      <rPr>
        <sz val="10"/>
        <rFont val="Times New Roman"/>
        <family val="1"/>
      </rPr>
      <t xml:space="preserve">: Se alege o disciplină din pachetul </t>
    </r>
    <r>
      <rPr>
        <b/>
        <sz val="10"/>
        <rFont val="Times New Roman"/>
        <family val="1"/>
      </rPr>
      <t>ELX0098</t>
    </r>
    <r>
      <rPr>
        <sz val="10"/>
        <rFont val="Times New Roman"/>
        <family val="1"/>
      </rPr>
      <t xml:space="preserve">: ELM0073; ELM0057; ELM0072; ELM0125 . 
Se alege o disciplină din pachetul </t>
    </r>
    <r>
      <rPr>
        <b/>
        <sz val="10"/>
        <rFont val="Times New Roman"/>
        <family val="1"/>
      </rPr>
      <t>ELX0127</t>
    </r>
    <r>
      <rPr>
        <sz val="10"/>
        <rFont val="Times New Roman"/>
        <family val="1"/>
      </rPr>
      <t>: ELE/ELF/ELG/ELI/ELS2050; ELM0205; ELM0094; ELM0251; ELM0314.</t>
    </r>
  </si>
  <si>
    <r>
      <rPr>
        <b/>
        <sz val="10"/>
        <color indexed="8"/>
        <rFont val="Times New Roman"/>
        <family val="1"/>
      </rPr>
      <t>IV.EXAMENUL DE LICENŢĂ</t>
    </r>
    <r>
      <rPr>
        <sz val="10"/>
        <color indexed="8"/>
        <rFont val="Times New Roman"/>
        <family val="1"/>
      </rPr>
      <t xml:space="preserve"> - perioada iunie-iulie (1 săptămână)
Proba 1: Evaluarea cunoştinţelor fundamentale şi de specialitate - 10 credite
Proba 2: Prezentarea şi susţinerea lucrării de licenţă - 10 credite
</t>
    </r>
  </si>
  <si>
    <t>ELE/ELF/ ELG/ELI/ ELS 006</t>
  </si>
  <si>
    <t>ELE/ELF/ ELG/ELI/ ELS3006</t>
  </si>
  <si>
    <t>ELE/ELF/ ELG/ELI/ ELS4006</t>
  </si>
  <si>
    <t>ELE/ELF/ ELG/ ELI/ ELS/ ELK/ ELC/ELP/ ELU1079</t>
  </si>
  <si>
    <t>II. DESFĂŞURAREA STUDIILOR (în număr de săptămâni)</t>
  </si>
</sst>
</file>

<file path=xl/styles.xml><?xml version="1.0" encoding="utf-8"?>
<styleSheet xmlns="http://schemas.openxmlformats.org/spreadsheetml/2006/main">
  <numFmts count="1">
    <numFmt numFmtId="164" formatCode="0;\-0;;@"/>
  </numFmts>
  <fonts count="16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sz val="10"/>
      <color indexed="8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name val="Times New Roman"/>
      <family val="1"/>
    </font>
    <font>
      <sz val="10"/>
      <color rgb="FFC0000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vertical="center"/>
      <protection locked="0"/>
    </xf>
    <xf numFmtId="0" fontId="1" fillId="3" borderId="5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vertical="top"/>
      <protection locked="0"/>
    </xf>
    <xf numFmtId="0" fontId="1" fillId="3" borderId="5" xfId="0" applyFont="1" applyFill="1" applyBorder="1" applyAlignment="1" applyProtection="1">
      <alignment vertical="top"/>
      <protection locked="0"/>
    </xf>
    <xf numFmtId="0" fontId="1" fillId="3" borderId="6" xfId="0" applyFont="1" applyFill="1" applyBorder="1" applyAlignment="1" applyProtection="1">
      <alignment vertical="top"/>
      <protection locked="0"/>
    </xf>
    <xf numFmtId="1" fontId="1" fillId="3" borderId="2" xfId="0" applyNumberFormat="1" applyFont="1" applyFill="1" applyBorder="1" applyAlignment="1" applyProtection="1">
      <alignment vertical="center"/>
      <protection locked="0"/>
    </xf>
    <xf numFmtId="1" fontId="1" fillId="3" borderId="5" xfId="0" applyNumberFormat="1" applyFont="1" applyFill="1" applyBorder="1" applyAlignment="1" applyProtection="1">
      <alignment vertical="center"/>
      <protection locked="0"/>
    </xf>
    <xf numFmtId="1" fontId="1" fillId="3" borderId="6" xfId="0" applyNumberFormat="1" applyFont="1" applyFill="1" applyBorder="1" applyAlignment="1" applyProtection="1">
      <alignment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1" fontId="12" fillId="3" borderId="2" xfId="0" applyNumberFormat="1" applyFont="1" applyFill="1" applyBorder="1" applyAlignment="1" applyProtection="1">
      <alignment horizontal="left" vertical="center"/>
      <protection locked="0"/>
    </xf>
    <xf numFmtId="1" fontId="13" fillId="3" borderId="5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1" fontId="12" fillId="3" borderId="1" xfId="0" applyNumberFormat="1" applyFont="1" applyFill="1" applyBorder="1" applyAlignment="1" applyProtection="1">
      <alignment horizontal="left" vertical="center"/>
      <protection locked="0"/>
    </xf>
    <xf numFmtId="1" fontId="12" fillId="3" borderId="2" xfId="0" applyNumberFormat="1" applyFont="1" applyFill="1" applyBorder="1" applyAlignment="1" applyProtection="1">
      <alignment vertical="center"/>
      <protection locked="0"/>
    </xf>
    <xf numFmtId="1" fontId="12" fillId="3" borderId="5" xfId="0" applyNumberFormat="1" applyFont="1" applyFill="1" applyBorder="1" applyAlignment="1" applyProtection="1">
      <alignment vertical="center"/>
      <protection locked="0"/>
    </xf>
    <xf numFmtId="1" fontId="12" fillId="3" borderId="5" xfId="0" applyNumberFormat="1" applyFont="1" applyFill="1" applyBorder="1" applyAlignment="1" applyProtection="1">
      <alignment horizontal="left" vertical="center"/>
      <protection locked="0"/>
    </xf>
    <xf numFmtId="1" fontId="12" fillId="3" borderId="6" xfId="0" applyNumberFormat="1" applyFont="1" applyFill="1" applyBorder="1" applyAlignment="1" applyProtection="1">
      <alignment vertical="center"/>
      <protection locked="0"/>
    </xf>
    <xf numFmtId="1" fontId="12" fillId="3" borderId="1" xfId="0" applyNumberFormat="1" applyFont="1" applyFill="1" applyBorder="1" applyAlignment="1" applyProtection="1">
      <alignment horizontal="center" vertical="center"/>
      <protection locked="0"/>
    </xf>
    <xf numFmtId="1" fontId="12" fillId="0" borderId="1" xfId="0" applyNumberFormat="1" applyFont="1" applyBorder="1" applyAlignment="1" applyProtection="1">
      <alignment horizontal="center" vertical="center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1" fontId="12" fillId="3" borderId="6" xfId="0" applyNumberFormat="1" applyFont="1" applyFill="1" applyBorder="1" applyAlignment="1" applyProtection="1">
      <alignment horizontal="left" vertical="center"/>
      <protection locked="0"/>
    </xf>
    <xf numFmtId="1" fontId="1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center"/>
    </xf>
    <xf numFmtId="164" fontId="12" fillId="0" borderId="1" xfId="0" applyNumberFormat="1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/>
    </xf>
    <xf numFmtId="1" fontId="14" fillId="0" borderId="1" xfId="0" applyNumberFormat="1" applyFont="1" applyBorder="1" applyAlignment="1" applyProtection="1">
      <alignment horizontal="center" vertical="center"/>
    </xf>
    <xf numFmtId="0" fontId="12" fillId="0" borderId="1" xfId="0" applyFont="1" applyBorder="1" applyProtection="1"/>
    <xf numFmtId="10" fontId="2" fillId="3" borderId="3" xfId="0" applyNumberFormat="1" applyFont="1" applyFill="1" applyBorder="1" applyAlignment="1" applyProtection="1">
      <alignment horizontal="center" vertical="center"/>
      <protection locked="0"/>
    </xf>
    <xf numFmtId="10" fontId="14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1" fontId="15" fillId="3" borderId="1" xfId="0" applyNumberFormat="1" applyFont="1" applyFill="1" applyBorder="1" applyAlignment="1" applyProtection="1">
      <alignment horizontal="left" vertical="center" wrapText="1"/>
      <protection locked="0"/>
    </xf>
    <xf numFmtId="1" fontId="12" fillId="3" borderId="2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1" fontId="12" fillId="3" borderId="5" xfId="0" applyNumberFormat="1" applyFont="1" applyFill="1" applyBorder="1" applyAlignment="1" applyProtection="1">
      <alignment horizontal="left" vertical="center"/>
      <protection locked="0"/>
    </xf>
    <xf numFmtId="1" fontId="12" fillId="3" borderId="6" xfId="0" applyNumberFormat="1" applyFont="1" applyFill="1" applyBorder="1" applyAlignment="1" applyProtection="1">
      <alignment horizontal="left" vertical="center"/>
      <protection locked="0"/>
    </xf>
    <xf numFmtId="1" fontId="12" fillId="3" borderId="2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1" fontId="12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2" fillId="3" borderId="5" xfId="0" applyNumberFormat="1" applyFont="1" applyFill="1" applyBorder="1" applyAlignment="1" applyProtection="1">
      <alignment horizontal="left" vertical="center" wrapText="1"/>
      <protection locked="0"/>
    </xf>
    <xf numFmtId="1" fontId="12" fillId="3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1" fontId="14" fillId="0" borderId="2" xfId="0" applyNumberFormat="1" applyFont="1" applyBorder="1" applyAlignment="1" applyProtection="1">
      <alignment horizontal="center" vertical="center"/>
      <protection locked="0"/>
    </xf>
    <xf numFmtId="1" fontId="14" fillId="0" borderId="5" xfId="0" applyNumberFormat="1" applyFont="1" applyBorder="1" applyAlignment="1" applyProtection="1">
      <alignment horizontal="center" vertical="center"/>
      <protection locked="0"/>
    </xf>
    <xf numFmtId="1" fontId="14" fillId="0" borderId="6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" fillId="3" borderId="5" xfId="0" applyNumberFormat="1" applyFont="1" applyFill="1" applyBorder="1" applyAlignment="1" applyProtection="1">
      <alignment horizontal="left" vertical="center" wrapText="1"/>
      <protection locked="0"/>
    </xf>
    <xf numFmtId="1" fontId="1" fillId="3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1" fillId="0" borderId="2" xfId="0" applyNumberFormat="1" applyFont="1" applyBorder="1" applyAlignment="1" applyProtection="1">
      <alignment horizontal="center"/>
    </xf>
    <xf numFmtId="9" fontId="1" fillId="0" borderId="6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9" fontId="2" fillId="0" borderId="2" xfId="0" applyNumberFormat="1" applyFont="1" applyBorder="1" applyAlignment="1" applyProtection="1">
      <alignment horizontal="center" vertical="center"/>
    </xf>
    <xf numFmtId="9" fontId="2" fillId="0" borderId="6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left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1" fontId="12" fillId="0" borderId="5" xfId="0" applyNumberFormat="1" applyFont="1" applyBorder="1" applyAlignment="1" applyProtection="1">
      <alignment horizontal="center" vertical="center"/>
      <protection locked="0"/>
    </xf>
    <xf numFmtId="1" fontId="12" fillId="0" borderId="6" xfId="0" applyNumberFormat="1" applyFont="1" applyBorder="1" applyAlignment="1" applyProtection="1">
      <alignment horizontal="center" vertical="center"/>
      <protection locked="0"/>
    </xf>
    <xf numFmtId="0" fontId="14" fillId="0" borderId="2" xfId="0" applyNumberFormat="1" applyFont="1" applyBorder="1" applyAlignment="1" applyProtection="1">
      <alignment horizontal="center" vertical="center"/>
      <protection locked="0"/>
    </xf>
    <xf numFmtId="0" fontId="14" fillId="0" borderId="5" xfId="0" applyNumberFormat="1" applyFont="1" applyBorder="1" applyAlignment="1" applyProtection="1">
      <alignment horizontal="center" vertical="center"/>
      <protection locked="0"/>
    </xf>
    <xf numFmtId="0" fontId="14" fillId="0" borderId="6" xfId="0" applyNumberFormat="1" applyFont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left" vertical="top"/>
      <protection locked="0"/>
    </xf>
    <xf numFmtId="1" fontId="1" fillId="3" borderId="5" xfId="0" applyNumberFormat="1" applyFont="1" applyFill="1" applyBorder="1" applyAlignment="1" applyProtection="1">
      <alignment horizontal="left" vertical="top"/>
      <protection locked="0"/>
    </xf>
    <xf numFmtId="1" fontId="1" fillId="3" borderId="6" xfId="0" applyNumberFormat="1" applyFont="1" applyFill="1" applyBorder="1" applyAlignment="1" applyProtection="1">
      <alignment horizontal="left" vertical="top"/>
      <protection locked="0"/>
    </xf>
    <xf numFmtId="1" fontId="12" fillId="3" borderId="5" xfId="0" applyNumberFormat="1" applyFont="1" applyFill="1" applyBorder="1" applyAlignment="1" applyProtection="1">
      <alignment horizontal="left" vertical="center"/>
      <protection locked="0"/>
    </xf>
    <xf numFmtId="1" fontId="12" fillId="3" borderId="6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1" fontId="12" fillId="3" borderId="2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1" fontId="1" fillId="0" borderId="2" xfId="0" applyNumberFormat="1" applyFont="1" applyBorder="1" applyAlignment="1" applyProtection="1">
      <alignment horizontal="center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1" fillId="0" borderId="6" xfId="0" applyNumberFormat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2" fontId="12" fillId="0" borderId="9" xfId="0" applyNumberFormat="1" applyFont="1" applyBorder="1" applyAlignment="1" applyProtection="1">
      <alignment horizontal="center" vertical="center"/>
    </xf>
    <xf numFmtId="2" fontId="12" fillId="0" borderId="4" xfId="0" applyNumberFormat="1" applyFont="1" applyBorder="1" applyAlignment="1" applyProtection="1">
      <alignment horizontal="center" vertical="center"/>
    </xf>
    <xf numFmtId="2" fontId="12" fillId="0" borderId="10" xfId="0" applyNumberFormat="1" applyFont="1" applyBorder="1" applyAlignment="1" applyProtection="1">
      <alignment horizontal="center" vertical="center"/>
    </xf>
    <xf numFmtId="2" fontId="12" fillId="0" borderId="11" xfId="0" applyNumberFormat="1" applyFont="1" applyBorder="1" applyAlignment="1" applyProtection="1">
      <alignment horizontal="center" vertical="center"/>
    </xf>
    <xf numFmtId="2" fontId="12" fillId="0" borderId="7" xfId="0" applyNumberFormat="1" applyFont="1" applyBorder="1" applyAlignment="1" applyProtection="1">
      <alignment horizontal="center" vertical="center"/>
    </xf>
    <xf numFmtId="2" fontId="12" fillId="0" borderId="8" xfId="0" applyNumberFormat="1" applyFont="1" applyBorder="1" applyAlignment="1" applyProtection="1">
      <alignment horizontal="center" vertical="center"/>
    </xf>
    <xf numFmtId="1" fontId="14" fillId="0" borderId="2" xfId="0" applyNumberFormat="1" applyFont="1" applyBorder="1" applyAlignment="1" applyProtection="1">
      <alignment horizontal="center" vertical="center"/>
    </xf>
    <xf numFmtId="1" fontId="14" fillId="0" borderId="5" xfId="0" applyNumberFormat="1" applyFont="1" applyBorder="1" applyAlignment="1" applyProtection="1">
      <alignment horizontal="center" vertical="center"/>
    </xf>
    <xf numFmtId="1" fontId="14" fillId="0" borderId="6" xfId="0" applyNumberFormat="1" applyFont="1" applyBorder="1" applyAlignment="1" applyProtection="1">
      <alignment horizontal="center" vertical="center"/>
    </xf>
    <xf numFmtId="1" fontId="14" fillId="0" borderId="2" xfId="0" applyNumberFormat="1" applyFont="1" applyBorder="1" applyAlignment="1" applyProtection="1">
      <alignment horizontal="center"/>
    </xf>
    <xf numFmtId="1" fontId="14" fillId="0" borderId="5" xfId="0" applyNumberFormat="1" applyFont="1" applyBorder="1" applyAlignment="1" applyProtection="1">
      <alignment horizontal="center"/>
    </xf>
    <xf numFmtId="1" fontId="14" fillId="0" borderId="6" xfId="0" applyNumberFormat="1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left" vertical="top"/>
    </xf>
    <xf numFmtId="0" fontId="12" fillId="0" borderId="5" xfId="0" applyFont="1" applyBorder="1" applyAlignment="1" applyProtection="1">
      <alignment horizontal="left" vertical="top"/>
    </xf>
    <xf numFmtId="0" fontId="12" fillId="0" borderId="6" xfId="0" applyFont="1" applyBorder="1" applyAlignment="1" applyProtection="1">
      <alignment horizontal="left" vertical="top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left" vertical="center" wrapText="1"/>
    </xf>
    <xf numFmtId="0" fontId="14" fillId="0" borderId="9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10" xfId="0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7" xfId="0" applyFont="1" applyBorder="1" applyProtection="1">
      <protection locked="0"/>
    </xf>
    <xf numFmtId="0" fontId="1" fillId="0" borderId="2" xfId="0" applyFont="1" applyFill="1" applyBorder="1" applyAlignment="1" applyProtection="1">
      <alignment horizontal="left" vertical="top"/>
    </xf>
    <xf numFmtId="0" fontId="1" fillId="0" borderId="5" xfId="0" applyFont="1" applyFill="1" applyBorder="1" applyAlignment="1" applyProtection="1">
      <alignment horizontal="left" vertical="top"/>
    </xf>
    <xf numFmtId="0" fontId="1" fillId="0" borderId="6" xfId="0" applyFont="1" applyFill="1" applyBorder="1" applyAlignment="1" applyProtection="1">
      <alignment horizontal="left" vertical="top"/>
    </xf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8"/>
  <sheetViews>
    <sheetView tabSelected="1" view="pageLayout" topLeftCell="A246" workbookViewId="0">
      <selection activeCell="R118" sqref="R118"/>
    </sheetView>
  </sheetViews>
  <sheetFormatPr defaultRowHeight="12.7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5.5703125" style="1" customWidth="1"/>
    <col min="14" max="18" width="6" style="1" customWidth="1"/>
    <col min="19" max="19" width="6.140625" style="1" customWidth="1"/>
    <col min="20" max="20" width="9.28515625" style="1" customWidth="1"/>
    <col min="21" max="16384" width="9.140625" style="1"/>
  </cols>
  <sheetData>
    <row r="1" spans="1:20" ht="15.75" customHeight="1">
      <c r="A1" s="235" t="s">
        <v>265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M1" s="236" t="s">
        <v>20</v>
      </c>
      <c r="N1" s="236"/>
      <c r="O1" s="236"/>
      <c r="P1" s="236"/>
      <c r="Q1" s="236"/>
      <c r="R1" s="236"/>
      <c r="S1" s="236"/>
      <c r="T1" s="236"/>
    </row>
    <row r="2" spans="1:20" ht="12.7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20" ht="12.7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M3" s="238"/>
      <c r="N3" s="239"/>
      <c r="O3" s="114" t="s">
        <v>36</v>
      </c>
      <c r="P3" s="115"/>
      <c r="Q3" s="116"/>
      <c r="R3" s="114" t="s">
        <v>37</v>
      </c>
      <c r="S3" s="115"/>
      <c r="T3" s="116"/>
    </row>
    <row r="4" spans="1:20" ht="17.25" customHeight="1">
      <c r="A4" s="104" t="s">
        <v>250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M4" s="130" t="s">
        <v>14</v>
      </c>
      <c r="N4" s="131"/>
      <c r="O4" s="127">
        <v>22</v>
      </c>
      <c r="P4" s="128">
        <v>22</v>
      </c>
      <c r="Q4" s="129"/>
      <c r="R4" s="220">
        <v>23</v>
      </c>
      <c r="S4" s="221">
        <v>23</v>
      </c>
      <c r="T4" s="222"/>
    </row>
    <row r="5" spans="1:20" ht="16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M5" s="130" t="s">
        <v>15</v>
      </c>
      <c r="N5" s="131"/>
      <c r="O5" s="127" t="s">
        <v>256</v>
      </c>
      <c r="P5" s="128"/>
      <c r="Q5" s="129"/>
      <c r="R5" s="220" t="s">
        <v>256</v>
      </c>
      <c r="S5" s="221"/>
      <c r="T5" s="222"/>
    </row>
    <row r="6" spans="1:20" ht="15" customHeight="1">
      <c r="A6" s="126" t="s">
        <v>251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M6" s="130" t="s">
        <v>16</v>
      </c>
      <c r="N6" s="131"/>
      <c r="O6" s="127" t="s">
        <v>270</v>
      </c>
      <c r="P6" s="128"/>
      <c r="Q6" s="129"/>
      <c r="R6" s="127" t="s">
        <v>257</v>
      </c>
      <c r="S6" s="128"/>
      <c r="T6" s="129"/>
    </row>
    <row r="7" spans="1:20" ht="18" customHeight="1">
      <c r="A7" s="133" t="s">
        <v>252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20" ht="18.75" customHeight="1">
      <c r="A8" s="132" t="s">
        <v>280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M8" s="133" t="s">
        <v>283</v>
      </c>
      <c r="N8" s="133"/>
      <c r="O8" s="133"/>
      <c r="P8" s="133"/>
      <c r="Q8" s="133"/>
      <c r="R8" s="133"/>
      <c r="S8" s="133"/>
      <c r="T8" s="133"/>
    </row>
    <row r="9" spans="1:20" ht="15" customHeight="1">
      <c r="A9" s="132" t="s">
        <v>253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M9" s="133"/>
      <c r="N9" s="133"/>
      <c r="O9" s="133"/>
      <c r="P9" s="133"/>
      <c r="Q9" s="133"/>
      <c r="R9" s="133"/>
      <c r="S9" s="133"/>
      <c r="T9" s="133"/>
    </row>
    <row r="10" spans="1:20" ht="16.5" customHeight="1">
      <c r="A10" s="132" t="s">
        <v>17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M10" s="133"/>
      <c r="N10" s="133"/>
      <c r="O10" s="133"/>
      <c r="P10" s="133"/>
      <c r="Q10" s="133"/>
      <c r="R10" s="133"/>
      <c r="S10" s="133"/>
      <c r="T10" s="133"/>
    </row>
    <row r="11" spans="1:20" ht="11.25" customHeight="1">
      <c r="A11" s="132" t="s">
        <v>18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M11" s="133"/>
      <c r="N11" s="133"/>
      <c r="O11" s="133"/>
      <c r="P11" s="133"/>
      <c r="Q11" s="133"/>
      <c r="R11" s="133"/>
      <c r="S11" s="133"/>
      <c r="T11" s="133"/>
    </row>
    <row r="12" spans="1:20" ht="10.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M12" s="229" t="s">
        <v>21</v>
      </c>
      <c r="N12" s="229"/>
      <c r="O12" s="229"/>
      <c r="P12" s="229"/>
      <c r="Q12" s="229"/>
      <c r="R12" s="229"/>
      <c r="S12" s="229"/>
      <c r="T12" s="229"/>
    </row>
    <row r="13" spans="1:20" ht="15" customHeight="1">
      <c r="A13" s="134" t="s">
        <v>1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M13" s="218" t="s">
        <v>282</v>
      </c>
      <c r="N13" s="218"/>
      <c r="O13" s="218"/>
      <c r="P13" s="218"/>
      <c r="Q13" s="218"/>
      <c r="R13" s="218"/>
      <c r="S13" s="218"/>
      <c r="T13" s="218"/>
    </row>
    <row r="14" spans="1:20" ht="12.75" customHeight="1">
      <c r="A14" s="134" t="s">
        <v>2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M14" s="218"/>
      <c r="N14" s="218"/>
      <c r="O14" s="218"/>
      <c r="P14" s="218"/>
      <c r="Q14" s="218"/>
      <c r="R14" s="218"/>
      <c r="S14" s="218"/>
      <c r="T14" s="218"/>
    </row>
    <row r="15" spans="1:20" ht="15" customHeight="1">
      <c r="A15" s="132" t="s">
        <v>268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M15" s="218"/>
      <c r="N15" s="218"/>
      <c r="O15" s="218"/>
      <c r="P15" s="218"/>
      <c r="Q15" s="218"/>
      <c r="R15" s="218"/>
      <c r="S15" s="218"/>
      <c r="T15" s="218"/>
    </row>
    <row r="16" spans="1:20" s="95" customFormat="1" ht="15" customHeight="1">
      <c r="A16" s="219" t="s">
        <v>266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M16" s="218"/>
      <c r="N16" s="218"/>
      <c r="O16" s="218"/>
      <c r="P16" s="218"/>
      <c r="Q16" s="218"/>
      <c r="R16" s="218"/>
      <c r="S16" s="218"/>
      <c r="T16" s="218"/>
    </row>
    <row r="17" spans="1:20" ht="15" customHeight="1">
      <c r="A17" s="132" t="s">
        <v>267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M17" s="218"/>
      <c r="N17" s="218"/>
      <c r="O17" s="218"/>
      <c r="P17" s="218"/>
      <c r="Q17" s="218"/>
      <c r="R17" s="218"/>
      <c r="S17" s="218"/>
      <c r="T17" s="218"/>
    </row>
    <row r="18" spans="1:20" ht="15" customHeight="1">
      <c r="A18" s="132" t="s">
        <v>254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M18" s="218"/>
      <c r="N18" s="218"/>
      <c r="O18" s="218"/>
      <c r="P18" s="218"/>
      <c r="Q18" s="218"/>
      <c r="R18" s="218"/>
      <c r="S18" s="218"/>
      <c r="T18" s="218"/>
    </row>
    <row r="19" spans="1:20" ht="14.25" customHeight="1">
      <c r="A19" s="132" t="s">
        <v>255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M19" s="218"/>
      <c r="N19" s="218"/>
      <c r="O19" s="218"/>
      <c r="P19" s="218"/>
      <c r="Q19" s="218"/>
      <c r="R19" s="218"/>
      <c r="S19" s="218"/>
      <c r="T19" s="218"/>
    </row>
    <row r="20" spans="1:20" ht="12.7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M20" s="218"/>
      <c r="N20" s="218"/>
      <c r="O20" s="218"/>
      <c r="P20" s="218"/>
      <c r="Q20" s="218"/>
      <c r="R20" s="218"/>
      <c r="S20" s="218"/>
      <c r="T20" s="218"/>
    </row>
    <row r="21" spans="1:20" ht="7.5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M21" s="218"/>
      <c r="N21" s="218"/>
      <c r="O21" s="218"/>
      <c r="P21" s="218"/>
      <c r="Q21" s="218"/>
      <c r="R21" s="218"/>
      <c r="S21" s="218"/>
      <c r="T21" s="218"/>
    </row>
    <row r="22" spans="1:20" ht="15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M22" s="218"/>
      <c r="N22" s="218"/>
      <c r="O22" s="218"/>
      <c r="P22" s="218"/>
      <c r="Q22" s="218"/>
      <c r="R22" s="218"/>
      <c r="S22" s="218"/>
      <c r="T22" s="218"/>
    </row>
    <row r="23" spans="1:20" ht="15" customHeight="1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M23" s="218"/>
      <c r="N23" s="218"/>
      <c r="O23" s="218"/>
      <c r="P23" s="218"/>
      <c r="Q23" s="218"/>
      <c r="R23" s="218"/>
      <c r="S23" s="218"/>
      <c r="T23" s="218"/>
    </row>
    <row r="24" spans="1:20" ht="6.75" customHeight="1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M24" s="218"/>
      <c r="N24" s="218"/>
      <c r="O24" s="218"/>
      <c r="P24" s="218"/>
      <c r="Q24" s="218"/>
      <c r="R24" s="218"/>
      <c r="S24" s="218"/>
      <c r="T24" s="218"/>
    </row>
    <row r="25" spans="1:20" ht="1.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M25" s="218"/>
      <c r="N25" s="218"/>
      <c r="O25" s="218"/>
      <c r="P25" s="218"/>
      <c r="Q25" s="218"/>
      <c r="R25" s="218"/>
      <c r="S25" s="218"/>
      <c r="T25" s="218"/>
    </row>
    <row r="26" spans="1:20" ht="22.5" customHeight="1">
      <c r="A26" s="151" t="s">
        <v>288</v>
      </c>
      <c r="B26" s="151"/>
      <c r="C26" s="151"/>
      <c r="D26" s="151"/>
      <c r="E26" s="151"/>
      <c r="F26" s="151"/>
      <c r="G26" s="151"/>
      <c r="H26" s="151"/>
      <c r="M26" s="218"/>
      <c r="N26" s="218"/>
      <c r="O26" s="218"/>
      <c r="P26" s="218"/>
      <c r="Q26" s="218"/>
      <c r="R26" s="218"/>
      <c r="S26" s="218"/>
      <c r="T26" s="218"/>
    </row>
    <row r="27" spans="1:20" ht="26.25" customHeight="1">
      <c r="A27" s="3"/>
      <c r="B27" s="114" t="s">
        <v>3</v>
      </c>
      <c r="C27" s="116"/>
      <c r="D27" s="114" t="s">
        <v>4</v>
      </c>
      <c r="E27" s="115"/>
      <c r="F27" s="116"/>
      <c r="G27" s="141" t="s">
        <v>19</v>
      </c>
      <c r="H27" s="141" t="s">
        <v>271</v>
      </c>
      <c r="I27" s="114" t="s">
        <v>5</v>
      </c>
      <c r="J27" s="115"/>
      <c r="K27" s="116"/>
      <c r="M27" s="217" t="s">
        <v>277</v>
      </c>
      <c r="N27" s="217"/>
      <c r="O27" s="217"/>
      <c r="P27" s="217"/>
      <c r="Q27" s="217"/>
      <c r="R27" s="217"/>
      <c r="S27" s="217"/>
      <c r="T27" s="217"/>
    </row>
    <row r="28" spans="1:20" ht="14.25" customHeight="1">
      <c r="A28" s="3"/>
      <c r="B28" s="4" t="s">
        <v>6</v>
      </c>
      <c r="C28" s="4" t="s">
        <v>7</v>
      </c>
      <c r="D28" s="4" t="s">
        <v>8</v>
      </c>
      <c r="E28" s="4" t="s">
        <v>9</v>
      </c>
      <c r="F28" s="4" t="s">
        <v>10</v>
      </c>
      <c r="G28" s="142"/>
      <c r="H28" s="142"/>
      <c r="I28" s="4" t="s">
        <v>11</v>
      </c>
      <c r="J28" s="4" t="s">
        <v>12</v>
      </c>
      <c r="K28" s="4" t="s">
        <v>13</v>
      </c>
      <c r="M28" s="217"/>
      <c r="N28" s="217"/>
      <c r="O28" s="217"/>
      <c r="P28" s="217"/>
      <c r="Q28" s="217"/>
      <c r="R28" s="217"/>
      <c r="S28" s="217"/>
      <c r="T28" s="217"/>
    </row>
    <row r="29" spans="1:20" ht="17.25" customHeight="1">
      <c r="A29" s="5" t="s">
        <v>14</v>
      </c>
      <c r="B29" s="6">
        <v>14</v>
      </c>
      <c r="C29" s="6">
        <v>14</v>
      </c>
      <c r="D29" s="29">
        <v>3</v>
      </c>
      <c r="E29" s="29">
        <v>3</v>
      </c>
      <c r="F29" s="29">
        <v>2</v>
      </c>
      <c r="G29" s="29">
        <v>0</v>
      </c>
      <c r="H29" s="43" t="s">
        <v>281</v>
      </c>
      <c r="I29" s="29">
        <v>3</v>
      </c>
      <c r="J29" s="29">
        <v>1</v>
      </c>
      <c r="K29" s="29">
        <v>12</v>
      </c>
      <c r="L29" s="44"/>
      <c r="M29" s="52"/>
      <c r="N29" s="52"/>
      <c r="O29" s="52"/>
      <c r="P29" s="52"/>
      <c r="Q29" s="52"/>
      <c r="R29" s="52"/>
      <c r="S29" s="52"/>
      <c r="T29" s="52"/>
    </row>
    <row r="30" spans="1:20" ht="15" customHeight="1">
      <c r="A30" s="5" t="s">
        <v>15</v>
      </c>
      <c r="B30" s="6">
        <v>14</v>
      </c>
      <c r="C30" s="6">
        <v>14</v>
      </c>
      <c r="D30" s="29">
        <v>3</v>
      </c>
      <c r="E30" s="29">
        <v>3</v>
      </c>
      <c r="F30" s="29">
        <v>2</v>
      </c>
      <c r="G30" s="29">
        <v>0</v>
      </c>
      <c r="H30" s="29">
        <v>3</v>
      </c>
      <c r="I30" s="29">
        <v>3</v>
      </c>
      <c r="J30" s="29">
        <v>1</v>
      </c>
      <c r="K30" s="29">
        <v>9</v>
      </c>
      <c r="M30" s="217" t="s">
        <v>258</v>
      </c>
      <c r="N30" s="217"/>
      <c r="O30" s="217"/>
      <c r="P30" s="217"/>
      <c r="Q30" s="217"/>
      <c r="R30" s="217"/>
      <c r="S30" s="217"/>
      <c r="T30" s="217"/>
    </row>
    <row r="31" spans="1:20" ht="15.75" customHeight="1">
      <c r="A31" s="7" t="s">
        <v>16</v>
      </c>
      <c r="B31" s="6">
        <v>14</v>
      </c>
      <c r="C31" s="6">
        <v>12</v>
      </c>
      <c r="D31" s="29">
        <v>3</v>
      </c>
      <c r="E31" s="29">
        <v>2</v>
      </c>
      <c r="F31" s="29">
        <v>2</v>
      </c>
      <c r="G31" s="29">
        <v>0</v>
      </c>
      <c r="H31" s="29">
        <v>3</v>
      </c>
      <c r="I31" s="29">
        <v>3</v>
      </c>
      <c r="J31" s="29">
        <v>1</v>
      </c>
      <c r="K31" s="67">
        <v>12</v>
      </c>
      <c r="L31" s="68"/>
      <c r="M31" s="217"/>
      <c r="N31" s="217"/>
      <c r="O31" s="217"/>
      <c r="P31" s="217"/>
      <c r="Q31" s="217"/>
      <c r="R31" s="217"/>
      <c r="S31" s="217"/>
      <c r="T31" s="217"/>
    </row>
    <row r="32" spans="1:20" ht="21" customHeight="1">
      <c r="A32" s="8"/>
      <c r="B32" s="8"/>
      <c r="C32" s="211"/>
      <c r="D32" s="211"/>
      <c r="E32" s="211"/>
      <c r="F32" s="211"/>
      <c r="G32" s="211"/>
      <c r="H32" s="211"/>
      <c r="I32" s="211"/>
      <c r="J32" s="211"/>
      <c r="K32" s="211"/>
      <c r="L32" s="212"/>
      <c r="M32" s="217"/>
      <c r="N32" s="217"/>
      <c r="O32" s="217"/>
      <c r="P32" s="217"/>
      <c r="Q32" s="217"/>
      <c r="R32" s="217"/>
      <c r="S32" s="217"/>
      <c r="T32" s="217"/>
    </row>
    <row r="33" spans="1:20" ht="15" customHeight="1">
      <c r="B33" s="2"/>
      <c r="C33" s="216"/>
      <c r="D33" s="216"/>
      <c r="E33" s="216"/>
      <c r="F33" s="216"/>
      <c r="G33" s="216"/>
      <c r="H33" s="216"/>
      <c r="I33" s="216"/>
      <c r="J33" s="216"/>
      <c r="K33" s="216"/>
      <c r="L33" s="46"/>
      <c r="M33" s="217"/>
      <c r="N33" s="217"/>
      <c r="O33" s="217"/>
      <c r="P33" s="217"/>
      <c r="Q33" s="217"/>
      <c r="R33" s="217"/>
      <c r="S33" s="217"/>
      <c r="T33" s="217"/>
    </row>
    <row r="34" spans="1:20">
      <c r="B34" s="9"/>
      <c r="C34" s="216"/>
      <c r="D34" s="216"/>
      <c r="E34" s="216"/>
      <c r="F34" s="216"/>
      <c r="G34" s="216"/>
      <c r="H34" s="216"/>
      <c r="I34" s="216"/>
      <c r="J34" s="216"/>
      <c r="K34" s="216"/>
      <c r="L34" s="46"/>
      <c r="M34" s="217"/>
      <c r="N34" s="217"/>
      <c r="O34" s="217"/>
      <c r="P34" s="217"/>
      <c r="Q34" s="217"/>
      <c r="R34" s="217"/>
      <c r="S34" s="217"/>
      <c r="T34" s="217"/>
    </row>
    <row r="36" spans="1:20" ht="16.5" customHeight="1">
      <c r="A36" s="237" t="s">
        <v>22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</row>
    <row r="37" spans="1:20" ht="8.25" hidden="1" customHeight="1">
      <c r="N37" s="10"/>
      <c r="O37" s="11" t="s">
        <v>38</v>
      </c>
      <c r="P37" s="11" t="s">
        <v>39</v>
      </c>
      <c r="Q37" s="11" t="s">
        <v>40</v>
      </c>
      <c r="R37" s="11" t="s">
        <v>41</v>
      </c>
      <c r="S37" s="11" t="s">
        <v>64</v>
      </c>
      <c r="T37" s="11"/>
    </row>
    <row r="38" spans="1:20" ht="17.25" customHeight="1">
      <c r="A38" s="179" t="s">
        <v>44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</row>
    <row r="39" spans="1:20" ht="25.5" customHeight="1">
      <c r="A39" s="143" t="s">
        <v>28</v>
      </c>
      <c r="B39" s="145" t="s">
        <v>27</v>
      </c>
      <c r="C39" s="146"/>
      <c r="D39" s="146"/>
      <c r="E39" s="146"/>
      <c r="F39" s="146"/>
      <c r="G39" s="146"/>
      <c r="H39" s="146"/>
      <c r="I39" s="147"/>
      <c r="J39" s="141" t="s">
        <v>42</v>
      </c>
      <c r="K39" s="224" t="s">
        <v>25</v>
      </c>
      <c r="L39" s="225"/>
      <c r="M39" s="226"/>
      <c r="N39" s="224" t="s">
        <v>43</v>
      </c>
      <c r="O39" s="227"/>
      <c r="P39" s="228"/>
      <c r="Q39" s="224" t="s">
        <v>24</v>
      </c>
      <c r="R39" s="225"/>
      <c r="S39" s="226"/>
      <c r="T39" s="223" t="s">
        <v>23</v>
      </c>
    </row>
    <row r="40" spans="1:20" ht="13.5" customHeight="1">
      <c r="A40" s="144"/>
      <c r="B40" s="148"/>
      <c r="C40" s="149"/>
      <c r="D40" s="149"/>
      <c r="E40" s="149"/>
      <c r="F40" s="149"/>
      <c r="G40" s="149"/>
      <c r="H40" s="149"/>
      <c r="I40" s="150"/>
      <c r="J40" s="142"/>
      <c r="K40" s="4" t="s">
        <v>29</v>
      </c>
      <c r="L40" s="4" t="s">
        <v>30</v>
      </c>
      <c r="M40" s="4" t="s">
        <v>31</v>
      </c>
      <c r="N40" s="4" t="s">
        <v>35</v>
      </c>
      <c r="O40" s="4" t="s">
        <v>8</v>
      </c>
      <c r="P40" s="4" t="s">
        <v>32</v>
      </c>
      <c r="Q40" s="4" t="s">
        <v>33</v>
      </c>
      <c r="R40" s="4" t="s">
        <v>29</v>
      </c>
      <c r="S40" s="4" t="s">
        <v>34</v>
      </c>
      <c r="T40" s="142"/>
    </row>
    <row r="41" spans="1:20">
      <c r="A41" s="42" t="s">
        <v>84</v>
      </c>
      <c r="B41" s="230" t="s">
        <v>85</v>
      </c>
      <c r="C41" s="231"/>
      <c r="D41" s="231"/>
      <c r="E41" s="231"/>
      <c r="F41" s="231"/>
      <c r="G41" s="231"/>
      <c r="H41" s="231"/>
      <c r="I41" s="232"/>
      <c r="J41" s="12">
        <v>6</v>
      </c>
      <c r="K41" s="12">
        <v>2</v>
      </c>
      <c r="L41" s="12">
        <v>2</v>
      </c>
      <c r="M41" s="12">
        <v>0</v>
      </c>
      <c r="N41" s="21">
        <f>K41+L41+M41</f>
        <v>4</v>
      </c>
      <c r="O41" s="22">
        <f>P41-N41</f>
        <v>7</v>
      </c>
      <c r="P41" s="22">
        <f>ROUND(PRODUCT(J41,25)/14,0)</f>
        <v>11</v>
      </c>
      <c r="Q41" s="28" t="s">
        <v>33</v>
      </c>
      <c r="R41" s="12"/>
      <c r="S41" s="29"/>
      <c r="T41" s="12" t="s">
        <v>38</v>
      </c>
    </row>
    <row r="42" spans="1:20">
      <c r="A42" s="53" t="s">
        <v>86</v>
      </c>
      <c r="B42" s="54" t="s">
        <v>87</v>
      </c>
      <c r="C42" s="55"/>
      <c r="D42" s="55"/>
      <c r="E42" s="55"/>
      <c r="F42" s="55"/>
      <c r="G42" s="55"/>
      <c r="H42" s="55"/>
      <c r="I42" s="56"/>
      <c r="J42" s="12">
        <v>4</v>
      </c>
      <c r="K42" s="12">
        <v>2</v>
      </c>
      <c r="L42" s="12">
        <v>1</v>
      </c>
      <c r="M42" s="12">
        <v>0</v>
      </c>
      <c r="N42" s="21">
        <f t="shared" ref="N42:N47" si="0">K42+L42+M42</f>
        <v>3</v>
      </c>
      <c r="O42" s="22">
        <f t="shared" ref="O42:O47" si="1">P42-N42</f>
        <v>4</v>
      </c>
      <c r="P42" s="22">
        <f t="shared" ref="P42:P46" si="2">ROUND(PRODUCT(J42,25)/14,0)</f>
        <v>7</v>
      </c>
      <c r="Q42" s="28" t="s">
        <v>33</v>
      </c>
      <c r="R42" s="12"/>
      <c r="S42" s="29"/>
      <c r="T42" s="12" t="s">
        <v>38</v>
      </c>
    </row>
    <row r="43" spans="1:20">
      <c r="A43" s="53" t="s">
        <v>88</v>
      </c>
      <c r="B43" s="54" t="s">
        <v>89</v>
      </c>
      <c r="C43" s="55"/>
      <c r="D43" s="55"/>
      <c r="E43" s="55"/>
      <c r="F43" s="55"/>
      <c r="G43" s="55"/>
      <c r="H43" s="55"/>
      <c r="I43" s="56"/>
      <c r="J43" s="12">
        <v>6</v>
      </c>
      <c r="K43" s="12">
        <v>2</v>
      </c>
      <c r="L43" s="12">
        <v>2</v>
      </c>
      <c r="M43" s="12">
        <v>0</v>
      </c>
      <c r="N43" s="21">
        <f t="shared" si="0"/>
        <v>4</v>
      </c>
      <c r="O43" s="22">
        <f t="shared" si="1"/>
        <v>7</v>
      </c>
      <c r="P43" s="22">
        <f t="shared" si="2"/>
        <v>11</v>
      </c>
      <c r="Q43" s="28" t="s">
        <v>33</v>
      </c>
      <c r="R43" s="12"/>
      <c r="S43" s="29"/>
      <c r="T43" s="12" t="s">
        <v>39</v>
      </c>
    </row>
    <row r="44" spans="1:20">
      <c r="A44" s="53" t="s">
        <v>90</v>
      </c>
      <c r="B44" s="54" t="s">
        <v>91</v>
      </c>
      <c r="C44" s="55"/>
      <c r="D44" s="55"/>
      <c r="E44" s="55"/>
      <c r="F44" s="55"/>
      <c r="G44" s="55"/>
      <c r="H44" s="55"/>
      <c r="I44" s="56"/>
      <c r="J44" s="12">
        <v>6</v>
      </c>
      <c r="K44" s="12">
        <v>2</v>
      </c>
      <c r="L44" s="12">
        <v>2</v>
      </c>
      <c r="M44" s="12">
        <v>0</v>
      </c>
      <c r="N44" s="21">
        <f t="shared" si="0"/>
        <v>4</v>
      </c>
      <c r="O44" s="22">
        <f t="shared" si="1"/>
        <v>7</v>
      </c>
      <c r="P44" s="22">
        <f t="shared" si="2"/>
        <v>11</v>
      </c>
      <c r="Q44" s="28" t="s">
        <v>33</v>
      </c>
      <c r="R44" s="12"/>
      <c r="S44" s="29"/>
      <c r="T44" s="12" t="s">
        <v>38</v>
      </c>
    </row>
    <row r="45" spans="1:20">
      <c r="A45" s="53" t="s">
        <v>92</v>
      </c>
      <c r="B45" s="54" t="s">
        <v>93</v>
      </c>
      <c r="C45" s="55"/>
      <c r="D45" s="55"/>
      <c r="E45" s="55"/>
      <c r="F45" s="55"/>
      <c r="G45" s="55"/>
      <c r="H45" s="55"/>
      <c r="I45" s="56"/>
      <c r="J45" s="12">
        <v>5</v>
      </c>
      <c r="K45" s="12">
        <v>2</v>
      </c>
      <c r="L45" s="12">
        <v>2</v>
      </c>
      <c r="M45" s="12">
        <v>0</v>
      </c>
      <c r="N45" s="21">
        <f t="shared" si="0"/>
        <v>4</v>
      </c>
      <c r="O45" s="22">
        <f t="shared" si="1"/>
        <v>5</v>
      </c>
      <c r="P45" s="22">
        <f t="shared" si="2"/>
        <v>9</v>
      </c>
      <c r="Q45" s="28" t="s">
        <v>33</v>
      </c>
      <c r="R45" s="12"/>
      <c r="S45" s="29"/>
      <c r="T45" s="12" t="s">
        <v>38</v>
      </c>
    </row>
    <row r="46" spans="1:20" ht="38.25" customHeight="1">
      <c r="A46" s="57" t="s">
        <v>94</v>
      </c>
      <c r="B46" s="123" t="s">
        <v>95</v>
      </c>
      <c r="C46" s="124"/>
      <c r="D46" s="124"/>
      <c r="E46" s="124"/>
      <c r="F46" s="124"/>
      <c r="G46" s="124"/>
      <c r="H46" s="124"/>
      <c r="I46" s="125"/>
      <c r="J46" s="12">
        <v>3</v>
      </c>
      <c r="K46" s="12">
        <v>0</v>
      </c>
      <c r="L46" s="12">
        <v>0</v>
      </c>
      <c r="M46" s="12">
        <v>2</v>
      </c>
      <c r="N46" s="21">
        <f t="shared" si="0"/>
        <v>2</v>
      </c>
      <c r="O46" s="22">
        <f t="shared" si="1"/>
        <v>3</v>
      </c>
      <c r="P46" s="22">
        <f t="shared" si="2"/>
        <v>5</v>
      </c>
      <c r="Q46" s="28"/>
      <c r="R46" s="12" t="s">
        <v>29</v>
      </c>
      <c r="S46" s="29"/>
      <c r="T46" s="12" t="s">
        <v>41</v>
      </c>
    </row>
    <row r="47" spans="1:20">
      <c r="A47" s="24" t="s">
        <v>96</v>
      </c>
      <c r="B47" s="213" t="s">
        <v>82</v>
      </c>
      <c r="C47" s="214"/>
      <c r="D47" s="214"/>
      <c r="E47" s="214"/>
      <c r="F47" s="214"/>
      <c r="G47" s="214"/>
      <c r="H47" s="214"/>
      <c r="I47" s="215"/>
      <c r="J47" s="24">
        <v>0</v>
      </c>
      <c r="K47" s="24">
        <v>0</v>
      </c>
      <c r="L47" s="24">
        <v>0</v>
      </c>
      <c r="M47" s="24">
        <v>1</v>
      </c>
      <c r="N47" s="21">
        <f t="shared" si="0"/>
        <v>1</v>
      </c>
      <c r="O47" s="22">
        <f t="shared" si="1"/>
        <v>0</v>
      </c>
      <c r="P47" s="22">
        <v>1</v>
      </c>
      <c r="Q47" s="30"/>
      <c r="R47" s="31"/>
      <c r="S47" s="32" t="s">
        <v>34</v>
      </c>
      <c r="T47" s="31" t="s">
        <v>41</v>
      </c>
    </row>
    <row r="48" spans="1:20">
      <c r="A48" s="25" t="s">
        <v>26</v>
      </c>
      <c r="B48" s="120"/>
      <c r="C48" s="121"/>
      <c r="D48" s="121"/>
      <c r="E48" s="121"/>
      <c r="F48" s="121"/>
      <c r="G48" s="121"/>
      <c r="H48" s="121"/>
      <c r="I48" s="122"/>
      <c r="J48" s="25">
        <f t="shared" ref="J48:P48" si="3">SUM(J41:J47)</f>
        <v>30</v>
      </c>
      <c r="K48" s="25">
        <f t="shared" si="3"/>
        <v>10</v>
      </c>
      <c r="L48" s="25">
        <f t="shared" si="3"/>
        <v>9</v>
      </c>
      <c r="M48" s="25">
        <f t="shared" si="3"/>
        <v>3</v>
      </c>
      <c r="N48" s="25">
        <f t="shared" si="3"/>
        <v>22</v>
      </c>
      <c r="O48" s="25">
        <f t="shared" si="3"/>
        <v>33</v>
      </c>
      <c r="P48" s="25">
        <f t="shared" si="3"/>
        <v>55</v>
      </c>
      <c r="Q48" s="45">
        <f>COUNTIF(Q41:Q47,"E")</f>
        <v>5</v>
      </c>
      <c r="R48" s="45">
        <f>COUNTIF(R41:R47,"C")</f>
        <v>1</v>
      </c>
      <c r="S48" s="45">
        <f>COUNTIF(S41:S47,"VP")</f>
        <v>1</v>
      </c>
      <c r="T48" s="26"/>
    </row>
    <row r="49" spans="1:20" ht="19.5" customHeight="1"/>
    <row r="50" spans="1:20" ht="16.5" customHeight="1">
      <c r="A50" s="179" t="s">
        <v>45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</row>
    <row r="51" spans="1:20" ht="26.25" customHeight="1">
      <c r="A51" s="143" t="s">
        <v>28</v>
      </c>
      <c r="B51" s="145" t="s">
        <v>27</v>
      </c>
      <c r="C51" s="146"/>
      <c r="D51" s="146"/>
      <c r="E51" s="146"/>
      <c r="F51" s="146"/>
      <c r="G51" s="146"/>
      <c r="H51" s="146"/>
      <c r="I51" s="147"/>
      <c r="J51" s="141" t="s">
        <v>42</v>
      </c>
      <c r="K51" s="224" t="s">
        <v>25</v>
      </c>
      <c r="L51" s="225"/>
      <c r="M51" s="226"/>
      <c r="N51" s="224" t="s">
        <v>43</v>
      </c>
      <c r="O51" s="227"/>
      <c r="P51" s="228"/>
      <c r="Q51" s="224" t="s">
        <v>24</v>
      </c>
      <c r="R51" s="225"/>
      <c r="S51" s="226"/>
      <c r="T51" s="223" t="s">
        <v>23</v>
      </c>
    </row>
    <row r="52" spans="1:20" ht="12.75" customHeight="1">
      <c r="A52" s="144"/>
      <c r="B52" s="148"/>
      <c r="C52" s="149"/>
      <c r="D52" s="149"/>
      <c r="E52" s="149"/>
      <c r="F52" s="149"/>
      <c r="G52" s="149"/>
      <c r="H52" s="149"/>
      <c r="I52" s="150"/>
      <c r="J52" s="142"/>
      <c r="K52" s="4" t="s">
        <v>29</v>
      </c>
      <c r="L52" s="4" t="s">
        <v>30</v>
      </c>
      <c r="M52" s="4" t="s">
        <v>31</v>
      </c>
      <c r="N52" s="4" t="s">
        <v>35</v>
      </c>
      <c r="O52" s="4" t="s">
        <v>8</v>
      </c>
      <c r="P52" s="4" t="s">
        <v>32</v>
      </c>
      <c r="Q52" s="4" t="s">
        <v>33</v>
      </c>
      <c r="R52" s="4" t="s">
        <v>29</v>
      </c>
      <c r="S52" s="4" t="s">
        <v>34</v>
      </c>
      <c r="T52" s="142"/>
    </row>
    <row r="53" spans="1:20">
      <c r="A53" s="53" t="s">
        <v>105</v>
      </c>
      <c r="B53" s="54" t="s">
        <v>106</v>
      </c>
      <c r="C53" s="55"/>
      <c r="D53" s="55"/>
      <c r="E53" s="55"/>
      <c r="F53" s="55"/>
      <c r="G53" s="55"/>
      <c r="H53" s="55"/>
      <c r="I53" s="56"/>
      <c r="J53" s="12">
        <v>5</v>
      </c>
      <c r="K53" s="12">
        <v>2</v>
      </c>
      <c r="L53" s="12">
        <v>2</v>
      </c>
      <c r="M53" s="12">
        <v>0</v>
      </c>
      <c r="N53" s="21">
        <f>K53+L53+M53</f>
        <v>4</v>
      </c>
      <c r="O53" s="22">
        <f>P53-N53</f>
        <v>5</v>
      </c>
      <c r="P53" s="22">
        <f>ROUND(PRODUCT(J53,25)/14,0)</f>
        <v>9</v>
      </c>
      <c r="Q53" s="28" t="s">
        <v>33</v>
      </c>
      <c r="R53" s="12"/>
      <c r="S53" s="29"/>
      <c r="T53" s="12" t="s">
        <v>38</v>
      </c>
    </row>
    <row r="54" spans="1:20">
      <c r="A54" s="53" t="s">
        <v>107</v>
      </c>
      <c r="B54" s="54" t="s">
        <v>108</v>
      </c>
      <c r="C54" s="55"/>
      <c r="D54" s="55"/>
      <c r="E54" s="55"/>
      <c r="F54" s="55"/>
      <c r="G54" s="55"/>
      <c r="H54" s="55"/>
      <c r="I54" s="56"/>
      <c r="J54" s="12">
        <v>5</v>
      </c>
      <c r="K54" s="12">
        <v>1</v>
      </c>
      <c r="L54" s="12">
        <v>2</v>
      </c>
      <c r="M54" s="12">
        <v>0</v>
      </c>
      <c r="N54" s="21">
        <f t="shared" ref="N54:N60" si="4">K54+L54+M54</f>
        <v>3</v>
      </c>
      <c r="O54" s="22">
        <f t="shared" ref="O54:O60" si="5">P54-N54</f>
        <v>6</v>
      </c>
      <c r="P54" s="22">
        <f t="shared" ref="P54:P59" si="6">ROUND(PRODUCT(J54,25)/14,0)</f>
        <v>9</v>
      </c>
      <c r="Q54" s="28" t="s">
        <v>33</v>
      </c>
      <c r="R54" s="12"/>
      <c r="S54" s="29"/>
      <c r="T54" s="12" t="s">
        <v>39</v>
      </c>
    </row>
    <row r="55" spans="1:20">
      <c r="A55" s="53" t="s">
        <v>109</v>
      </c>
      <c r="B55" s="54" t="s">
        <v>110</v>
      </c>
      <c r="C55" s="55"/>
      <c r="D55" s="55"/>
      <c r="E55" s="55"/>
      <c r="F55" s="55"/>
      <c r="G55" s="55"/>
      <c r="H55" s="55"/>
      <c r="I55" s="56"/>
      <c r="J55" s="12">
        <v>5</v>
      </c>
      <c r="K55" s="12">
        <v>2</v>
      </c>
      <c r="L55" s="12">
        <v>1</v>
      </c>
      <c r="M55" s="12">
        <v>1</v>
      </c>
      <c r="N55" s="21">
        <f t="shared" si="4"/>
        <v>4</v>
      </c>
      <c r="O55" s="22">
        <f t="shared" si="5"/>
        <v>5</v>
      </c>
      <c r="P55" s="22">
        <f t="shared" si="6"/>
        <v>9</v>
      </c>
      <c r="Q55" s="28" t="s">
        <v>33</v>
      </c>
      <c r="R55" s="12"/>
      <c r="S55" s="29"/>
      <c r="T55" s="12" t="s">
        <v>38</v>
      </c>
    </row>
    <row r="56" spans="1:20">
      <c r="A56" s="53" t="s">
        <v>111</v>
      </c>
      <c r="B56" s="54" t="s">
        <v>112</v>
      </c>
      <c r="C56" s="55"/>
      <c r="D56" s="55"/>
      <c r="E56" s="55"/>
      <c r="F56" s="55"/>
      <c r="G56" s="55"/>
      <c r="H56" s="55"/>
      <c r="I56" s="56"/>
      <c r="J56" s="12">
        <v>4</v>
      </c>
      <c r="K56" s="12">
        <v>1</v>
      </c>
      <c r="L56" s="12">
        <v>1</v>
      </c>
      <c r="M56" s="12">
        <v>1</v>
      </c>
      <c r="N56" s="21">
        <f t="shared" si="4"/>
        <v>3</v>
      </c>
      <c r="O56" s="22">
        <f t="shared" si="5"/>
        <v>4</v>
      </c>
      <c r="P56" s="22">
        <f t="shared" si="6"/>
        <v>7</v>
      </c>
      <c r="Q56" s="28" t="s">
        <v>33</v>
      </c>
      <c r="R56" s="12"/>
      <c r="S56" s="29"/>
      <c r="T56" s="12" t="s">
        <v>40</v>
      </c>
    </row>
    <row r="57" spans="1:20">
      <c r="A57" s="53" t="s">
        <v>113</v>
      </c>
      <c r="B57" s="54" t="s">
        <v>114</v>
      </c>
      <c r="C57" s="55"/>
      <c r="D57" s="55"/>
      <c r="E57" s="55"/>
      <c r="F57" s="55"/>
      <c r="G57" s="55"/>
      <c r="H57" s="55"/>
      <c r="I57" s="56"/>
      <c r="J57" s="12">
        <v>4</v>
      </c>
      <c r="K57" s="12">
        <v>2</v>
      </c>
      <c r="L57" s="12">
        <v>1</v>
      </c>
      <c r="M57" s="12">
        <v>0</v>
      </c>
      <c r="N57" s="21">
        <f>K57+L57+M57</f>
        <v>3</v>
      </c>
      <c r="O57" s="22">
        <f>P57-N57</f>
        <v>4</v>
      </c>
      <c r="P57" s="22">
        <f>ROUND(PRODUCT(J57,25)/14,0)</f>
        <v>7</v>
      </c>
      <c r="Q57" s="73" t="s">
        <v>33</v>
      </c>
      <c r="R57" s="12"/>
      <c r="S57" s="29"/>
      <c r="T57" s="12" t="s">
        <v>38</v>
      </c>
    </row>
    <row r="58" spans="1:20">
      <c r="A58" s="53" t="s">
        <v>115</v>
      </c>
      <c r="B58" s="54" t="s">
        <v>116</v>
      </c>
      <c r="C58" s="55"/>
      <c r="D58" s="55"/>
      <c r="E58" s="55"/>
      <c r="F58" s="55"/>
      <c r="G58" s="55"/>
      <c r="H58" s="55"/>
      <c r="I58" s="56"/>
      <c r="J58" s="12">
        <v>4</v>
      </c>
      <c r="K58" s="12">
        <v>2</v>
      </c>
      <c r="L58" s="12">
        <v>1</v>
      </c>
      <c r="M58" s="12">
        <v>0</v>
      </c>
      <c r="N58" s="21">
        <f>K58+L58+M58</f>
        <v>3</v>
      </c>
      <c r="O58" s="22">
        <f>P58-N58</f>
        <v>4</v>
      </c>
      <c r="P58" s="22">
        <f>ROUND(PRODUCT(J58,25)/14,0)</f>
        <v>7</v>
      </c>
      <c r="Q58" s="28" t="s">
        <v>33</v>
      </c>
      <c r="R58" s="12"/>
      <c r="S58" s="29"/>
      <c r="T58" s="12" t="s">
        <v>38</v>
      </c>
    </row>
    <row r="59" spans="1:20" ht="38.25">
      <c r="A59" s="57" t="s">
        <v>284</v>
      </c>
      <c r="B59" s="123" t="s">
        <v>117</v>
      </c>
      <c r="C59" s="124"/>
      <c r="D59" s="124"/>
      <c r="E59" s="124"/>
      <c r="F59" s="124"/>
      <c r="G59" s="124"/>
      <c r="H59" s="124"/>
      <c r="I59" s="125"/>
      <c r="J59" s="12">
        <v>3</v>
      </c>
      <c r="K59" s="12">
        <v>0</v>
      </c>
      <c r="L59" s="12">
        <v>0</v>
      </c>
      <c r="M59" s="12">
        <v>2</v>
      </c>
      <c r="N59" s="21">
        <f t="shared" si="4"/>
        <v>2</v>
      </c>
      <c r="O59" s="22">
        <f t="shared" si="5"/>
        <v>3</v>
      </c>
      <c r="P59" s="22">
        <f t="shared" si="6"/>
        <v>5</v>
      </c>
      <c r="Q59" s="28"/>
      <c r="R59" s="12" t="s">
        <v>29</v>
      </c>
      <c r="S59" s="29"/>
      <c r="T59" s="12" t="s">
        <v>41</v>
      </c>
    </row>
    <row r="60" spans="1:20">
      <c r="A60" s="39" t="s">
        <v>246</v>
      </c>
      <c r="B60" s="183" t="s">
        <v>83</v>
      </c>
      <c r="C60" s="184"/>
      <c r="D60" s="184"/>
      <c r="E60" s="184"/>
      <c r="F60" s="184"/>
      <c r="G60" s="184"/>
      <c r="H60" s="184"/>
      <c r="I60" s="185"/>
      <c r="J60" s="21">
        <v>0</v>
      </c>
      <c r="K60" s="21">
        <v>0</v>
      </c>
      <c r="L60" s="21">
        <v>0</v>
      </c>
      <c r="M60" s="21">
        <v>1</v>
      </c>
      <c r="N60" s="21">
        <f t="shared" si="4"/>
        <v>1</v>
      </c>
      <c r="O60" s="22">
        <f t="shared" si="5"/>
        <v>0</v>
      </c>
      <c r="P60" s="22">
        <v>1</v>
      </c>
      <c r="Q60" s="30"/>
      <c r="R60" s="31"/>
      <c r="S60" s="32" t="s">
        <v>34</v>
      </c>
      <c r="T60" s="31" t="s">
        <v>41</v>
      </c>
    </row>
    <row r="61" spans="1:20">
      <c r="A61" s="25" t="s">
        <v>26</v>
      </c>
      <c r="B61" s="120"/>
      <c r="C61" s="121"/>
      <c r="D61" s="121"/>
      <c r="E61" s="121"/>
      <c r="F61" s="121"/>
      <c r="G61" s="121"/>
      <c r="H61" s="121"/>
      <c r="I61" s="122"/>
      <c r="J61" s="25">
        <f t="shared" ref="J61:P61" si="7">SUM(J53:J60)</f>
        <v>30</v>
      </c>
      <c r="K61" s="25">
        <f t="shared" si="7"/>
        <v>10</v>
      </c>
      <c r="L61" s="25">
        <f t="shared" si="7"/>
        <v>8</v>
      </c>
      <c r="M61" s="25">
        <f t="shared" si="7"/>
        <v>5</v>
      </c>
      <c r="N61" s="25">
        <f t="shared" si="7"/>
        <v>23</v>
      </c>
      <c r="O61" s="25">
        <f t="shared" si="7"/>
        <v>31</v>
      </c>
      <c r="P61" s="25">
        <f t="shared" si="7"/>
        <v>54</v>
      </c>
      <c r="Q61" s="45">
        <f>COUNTIF(Q53:Q60,"E")</f>
        <v>6</v>
      </c>
      <c r="R61" s="45">
        <f>COUNTIF(R53:R60,"C")</f>
        <v>1</v>
      </c>
      <c r="S61" s="45">
        <f>COUNTIF(S53:S60,"VP")</f>
        <v>1</v>
      </c>
      <c r="T61" s="26"/>
    </row>
    <row r="62" spans="1:20" ht="11.25" customHeight="1"/>
    <row r="63" spans="1:20">
      <c r="B63" s="9"/>
      <c r="C63" s="9"/>
      <c r="D63" s="9"/>
      <c r="E63" s="9"/>
      <c r="F63" s="9"/>
      <c r="G63" s="9"/>
      <c r="M63" s="9"/>
      <c r="N63" s="9"/>
      <c r="O63" s="9"/>
      <c r="P63" s="9"/>
      <c r="Q63" s="9"/>
      <c r="R63" s="9"/>
      <c r="S63" s="9"/>
    </row>
    <row r="65" spans="1:20" ht="18" customHeight="1">
      <c r="A65" s="179" t="s">
        <v>46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</row>
    <row r="66" spans="1:20" ht="25.5" customHeight="1">
      <c r="A66" s="143" t="s">
        <v>28</v>
      </c>
      <c r="B66" s="145" t="s">
        <v>27</v>
      </c>
      <c r="C66" s="146"/>
      <c r="D66" s="146"/>
      <c r="E66" s="146"/>
      <c r="F66" s="146"/>
      <c r="G66" s="146"/>
      <c r="H66" s="146"/>
      <c r="I66" s="147"/>
      <c r="J66" s="141" t="s">
        <v>42</v>
      </c>
      <c r="K66" s="114" t="s">
        <v>25</v>
      </c>
      <c r="L66" s="115"/>
      <c r="M66" s="116"/>
      <c r="N66" s="114" t="s">
        <v>43</v>
      </c>
      <c r="O66" s="180"/>
      <c r="P66" s="181"/>
      <c r="Q66" s="114" t="s">
        <v>24</v>
      </c>
      <c r="R66" s="115"/>
      <c r="S66" s="116"/>
      <c r="T66" s="141" t="s">
        <v>23</v>
      </c>
    </row>
    <row r="67" spans="1:20" ht="16.5" customHeight="1">
      <c r="A67" s="144"/>
      <c r="B67" s="148"/>
      <c r="C67" s="149"/>
      <c r="D67" s="149"/>
      <c r="E67" s="149"/>
      <c r="F67" s="149"/>
      <c r="G67" s="149"/>
      <c r="H67" s="149"/>
      <c r="I67" s="150"/>
      <c r="J67" s="142"/>
      <c r="K67" s="72" t="s">
        <v>29</v>
      </c>
      <c r="L67" s="72" t="s">
        <v>30</v>
      </c>
      <c r="M67" s="72" t="s">
        <v>31</v>
      </c>
      <c r="N67" s="72" t="s">
        <v>35</v>
      </c>
      <c r="O67" s="72" t="s">
        <v>8</v>
      </c>
      <c r="P67" s="72" t="s">
        <v>32</v>
      </c>
      <c r="Q67" s="72" t="s">
        <v>33</v>
      </c>
      <c r="R67" s="72" t="s">
        <v>29</v>
      </c>
      <c r="S67" s="72" t="s">
        <v>34</v>
      </c>
      <c r="T67" s="142"/>
    </row>
    <row r="68" spans="1:20">
      <c r="A68" s="53" t="s">
        <v>118</v>
      </c>
      <c r="B68" s="54" t="s">
        <v>119</v>
      </c>
      <c r="C68" s="55"/>
      <c r="D68" s="55"/>
      <c r="E68" s="55"/>
      <c r="F68" s="55"/>
      <c r="G68" s="55"/>
      <c r="H68" s="55"/>
      <c r="I68" s="56"/>
      <c r="J68" s="12">
        <v>5</v>
      </c>
      <c r="K68" s="12">
        <v>2</v>
      </c>
      <c r="L68" s="12">
        <v>2</v>
      </c>
      <c r="M68" s="12">
        <v>0</v>
      </c>
      <c r="N68" s="21">
        <f>K68+L68+M68</f>
        <v>4</v>
      </c>
      <c r="O68" s="22">
        <f>P68-N68</f>
        <v>5</v>
      </c>
      <c r="P68" s="22">
        <f>ROUND(PRODUCT(J68,25)/14,0)</f>
        <v>9</v>
      </c>
      <c r="Q68" s="28" t="s">
        <v>33</v>
      </c>
      <c r="R68" s="12"/>
      <c r="S68" s="29"/>
      <c r="T68" s="12" t="s">
        <v>38</v>
      </c>
    </row>
    <row r="69" spans="1:20">
      <c r="A69" s="53" t="s">
        <v>120</v>
      </c>
      <c r="B69" s="54" t="s">
        <v>121</v>
      </c>
      <c r="C69" s="55"/>
      <c r="D69" s="55"/>
      <c r="E69" s="55"/>
      <c r="F69" s="55"/>
      <c r="G69" s="55"/>
      <c r="H69" s="55"/>
      <c r="I69" s="56"/>
      <c r="J69" s="12">
        <v>6</v>
      </c>
      <c r="K69" s="12">
        <v>2</v>
      </c>
      <c r="L69" s="12">
        <v>1</v>
      </c>
      <c r="M69" s="12">
        <v>1</v>
      </c>
      <c r="N69" s="21">
        <f t="shared" ref="N69:N74" si="8">K69+L69+M69</f>
        <v>4</v>
      </c>
      <c r="O69" s="22">
        <f t="shared" ref="O69:O74" si="9">P69-N69</f>
        <v>7</v>
      </c>
      <c r="P69" s="22">
        <f t="shared" ref="P69:P74" si="10">ROUND(PRODUCT(J69,25)/14,0)</f>
        <v>11</v>
      </c>
      <c r="Q69" s="28" t="s">
        <v>33</v>
      </c>
      <c r="R69" s="12"/>
      <c r="S69" s="29"/>
      <c r="T69" s="12" t="s">
        <v>38</v>
      </c>
    </row>
    <row r="70" spans="1:20">
      <c r="A70" s="53" t="s">
        <v>122</v>
      </c>
      <c r="B70" s="54" t="s">
        <v>123</v>
      </c>
      <c r="C70" s="55"/>
      <c r="D70" s="55"/>
      <c r="E70" s="55"/>
      <c r="F70" s="55"/>
      <c r="G70" s="55"/>
      <c r="H70" s="55"/>
      <c r="I70" s="56"/>
      <c r="J70" s="12">
        <v>5</v>
      </c>
      <c r="K70" s="12">
        <v>1</v>
      </c>
      <c r="L70" s="12">
        <v>1</v>
      </c>
      <c r="M70" s="12">
        <v>1</v>
      </c>
      <c r="N70" s="21">
        <f t="shared" si="8"/>
        <v>3</v>
      </c>
      <c r="O70" s="22">
        <f t="shared" si="9"/>
        <v>6</v>
      </c>
      <c r="P70" s="22">
        <f t="shared" si="10"/>
        <v>9</v>
      </c>
      <c r="Q70" s="28" t="s">
        <v>33</v>
      </c>
      <c r="R70" s="12"/>
      <c r="S70" s="29"/>
      <c r="T70" s="12" t="s">
        <v>39</v>
      </c>
    </row>
    <row r="71" spans="1:20">
      <c r="A71" s="53" t="s">
        <v>124</v>
      </c>
      <c r="B71" s="54" t="s">
        <v>125</v>
      </c>
      <c r="C71" s="55"/>
      <c r="D71" s="55"/>
      <c r="E71" s="55"/>
      <c r="F71" s="55"/>
      <c r="G71" s="55"/>
      <c r="H71" s="55"/>
      <c r="I71" s="56"/>
      <c r="J71" s="12">
        <v>5</v>
      </c>
      <c r="K71" s="12">
        <v>2</v>
      </c>
      <c r="L71" s="12">
        <v>1</v>
      </c>
      <c r="M71" s="12">
        <v>1</v>
      </c>
      <c r="N71" s="21">
        <f t="shared" si="8"/>
        <v>4</v>
      </c>
      <c r="O71" s="22">
        <f t="shared" si="9"/>
        <v>5</v>
      </c>
      <c r="P71" s="22">
        <f t="shared" si="10"/>
        <v>9</v>
      </c>
      <c r="Q71" s="28" t="s">
        <v>33</v>
      </c>
      <c r="R71" s="12"/>
      <c r="S71" s="29"/>
      <c r="T71" s="12" t="s">
        <v>39</v>
      </c>
    </row>
    <row r="72" spans="1:20" ht="38.25">
      <c r="A72" s="57" t="s">
        <v>285</v>
      </c>
      <c r="B72" s="123" t="s">
        <v>126</v>
      </c>
      <c r="C72" s="124"/>
      <c r="D72" s="124"/>
      <c r="E72" s="124"/>
      <c r="F72" s="124"/>
      <c r="G72" s="124"/>
      <c r="H72" s="124"/>
      <c r="I72" s="125"/>
      <c r="J72" s="12">
        <v>3</v>
      </c>
      <c r="K72" s="12">
        <v>0</v>
      </c>
      <c r="L72" s="12">
        <v>0</v>
      </c>
      <c r="M72" s="12">
        <v>2</v>
      </c>
      <c r="N72" s="21">
        <f t="shared" si="8"/>
        <v>2</v>
      </c>
      <c r="O72" s="22">
        <f t="shared" si="9"/>
        <v>3</v>
      </c>
      <c r="P72" s="22">
        <f t="shared" si="10"/>
        <v>5</v>
      </c>
      <c r="Q72" s="28"/>
      <c r="R72" s="12" t="s">
        <v>29</v>
      </c>
      <c r="S72" s="29"/>
      <c r="T72" s="12" t="s">
        <v>41</v>
      </c>
    </row>
    <row r="73" spans="1:20">
      <c r="A73" s="53" t="s">
        <v>127</v>
      </c>
      <c r="B73" s="54" t="s">
        <v>128</v>
      </c>
      <c r="C73" s="55"/>
      <c r="D73" s="55"/>
      <c r="E73" s="55"/>
      <c r="F73" s="55"/>
      <c r="G73" s="55"/>
      <c r="H73" s="55"/>
      <c r="I73" s="56"/>
      <c r="J73" s="12">
        <v>3</v>
      </c>
      <c r="K73" s="12">
        <v>2</v>
      </c>
      <c r="L73" s="12">
        <v>1</v>
      </c>
      <c r="M73" s="12">
        <v>0</v>
      </c>
      <c r="N73" s="21">
        <f t="shared" si="8"/>
        <v>3</v>
      </c>
      <c r="O73" s="22">
        <f t="shared" si="9"/>
        <v>2</v>
      </c>
      <c r="P73" s="22">
        <f t="shared" si="10"/>
        <v>5</v>
      </c>
      <c r="Q73" s="28"/>
      <c r="R73" s="12" t="s">
        <v>29</v>
      </c>
      <c r="S73" s="29"/>
      <c r="T73" s="12" t="s">
        <v>39</v>
      </c>
    </row>
    <row r="74" spans="1:20">
      <c r="A74" s="53" t="s">
        <v>129</v>
      </c>
      <c r="B74" s="54" t="s">
        <v>130</v>
      </c>
      <c r="C74" s="55"/>
      <c r="D74" s="55"/>
      <c r="E74" s="55"/>
      <c r="F74" s="55"/>
      <c r="G74" s="55"/>
      <c r="H74" s="55"/>
      <c r="I74" s="56"/>
      <c r="J74" s="12">
        <v>3</v>
      </c>
      <c r="K74" s="12">
        <v>2</v>
      </c>
      <c r="L74" s="12">
        <v>1</v>
      </c>
      <c r="M74" s="12">
        <v>0</v>
      </c>
      <c r="N74" s="21">
        <f t="shared" si="8"/>
        <v>3</v>
      </c>
      <c r="O74" s="22">
        <f t="shared" si="9"/>
        <v>2</v>
      </c>
      <c r="P74" s="22">
        <f t="shared" si="10"/>
        <v>5</v>
      </c>
      <c r="Q74" s="28"/>
      <c r="R74" s="12" t="s">
        <v>29</v>
      </c>
      <c r="S74" s="29"/>
      <c r="T74" s="12" t="s">
        <v>38</v>
      </c>
    </row>
    <row r="75" spans="1:20">
      <c r="A75" s="25" t="s">
        <v>26</v>
      </c>
      <c r="B75" s="120"/>
      <c r="C75" s="121"/>
      <c r="D75" s="121"/>
      <c r="E75" s="121"/>
      <c r="F75" s="121"/>
      <c r="G75" s="121"/>
      <c r="H75" s="121"/>
      <c r="I75" s="122"/>
      <c r="J75" s="25">
        <f>SUM(J68:J74)</f>
        <v>30</v>
      </c>
      <c r="K75" s="25">
        <f t="shared" ref="K75:P75" si="11">SUM(K68:K74)</f>
        <v>11</v>
      </c>
      <c r="L75" s="25">
        <f t="shared" si="11"/>
        <v>7</v>
      </c>
      <c r="M75" s="25">
        <f t="shared" si="11"/>
        <v>5</v>
      </c>
      <c r="N75" s="25">
        <f t="shared" si="11"/>
        <v>23</v>
      </c>
      <c r="O75" s="25">
        <f t="shared" si="11"/>
        <v>30</v>
      </c>
      <c r="P75" s="25">
        <f t="shared" si="11"/>
        <v>53</v>
      </c>
      <c r="Q75" s="25">
        <f>COUNTIF(Q68:Q74,"E")</f>
        <v>4</v>
      </c>
      <c r="R75" s="25">
        <f>COUNTIF(R68:R74,"C")</f>
        <v>3</v>
      </c>
      <c r="S75" s="25">
        <f>COUNTIF(S68:S74,"VP")</f>
        <v>0</v>
      </c>
      <c r="T75" s="26"/>
    </row>
    <row r="76" spans="1:20" ht="21.75" customHeight="1"/>
    <row r="77" spans="1:20" ht="18.75" customHeight="1">
      <c r="A77" s="179" t="s">
        <v>47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</row>
    <row r="78" spans="1:20" ht="24.75" customHeight="1">
      <c r="A78" s="143" t="s">
        <v>28</v>
      </c>
      <c r="B78" s="145" t="s">
        <v>27</v>
      </c>
      <c r="C78" s="146"/>
      <c r="D78" s="146"/>
      <c r="E78" s="146"/>
      <c r="F78" s="146"/>
      <c r="G78" s="146"/>
      <c r="H78" s="146"/>
      <c r="I78" s="147"/>
      <c r="J78" s="141" t="s">
        <v>42</v>
      </c>
      <c r="K78" s="224" t="s">
        <v>25</v>
      </c>
      <c r="L78" s="225"/>
      <c r="M78" s="226"/>
      <c r="N78" s="224" t="s">
        <v>43</v>
      </c>
      <c r="O78" s="227"/>
      <c r="P78" s="228"/>
      <c r="Q78" s="224" t="s">
        <v>24</v>
      </c>
      <c r="R78" s="225"/>
      <c r="S78" s="226"/>
      <c r="T78" s="223" t="s">
        <v>23</v>
      </c>
    </row>
    <row r="79" spans="1:20">
      <c r="A79" s="144"/>
      <c r="B79" s="148"/>
      <c r="C79" s="149"/>
      <c r="D79" s="149"/>
      <c r="E79" s="149"/>
      <c r="F79" s="149"/>
      <c r="G79" s="149"/>
      <c r="H79" s="149"/>
      <c r="I79" s="150"/>
      <c r="J79" s="142"/>
      <c r="K79" s="4" t="s">
        <v>29</v>
      </c>
      <c r="L79" s="4" t="s">
        <v>30</v>
      </c>
      <c r="M79" s="4" t="s">
        <v>31</v>
      </c>
      <c r="N79" s="4" t="s">
        <v>35</v>
      </c>
      <c r="O79" s="4" t="s">
        <v>8</v>
      </c>
      <c r="P79" s="4" t="s">
        <v>32</v>
      </c>
      <c r="Q79" s="4" t="s">
        <v>33</v>
      </c>
      <c r="R79" s="4" t="s">
        <v>29</v>
      </c>
      <c r="S79" s="4" t="s">
        <v>34</v>
      </c>
      <c r="T79" s="142"/>
    </row>
    <row r="80" spans="1:20">
      <c r="A80" s="53" t="s">
        <v>131</v>
      </c>
      <c r="B80" s="54" t="s">
        <v>97</v>
      </c>
      <c r="C80" s="55"/>
      <c r="D80" s="55"/>
      <c r="E80" s="55"/>
      <c r="F80" s="55"/>
      <c r="G80" s="55"/>
      <c r="H80" s="55"/>
      <c r="I80" s="56"/>
      <c r="J80" s="12">
        <v>5</v>
      </c>
      <c r="K80" s="12">
        <v>2</v>
      </c>
      <c r="L80" s="12">
        <v>1</v>
      </c>
      <c r="M80" s="12">
        <v>1</v>
      </c>
      <c r="N80" s="21">
        <f>K80+L80+M80</f>
        <v>4</v>
      </c>
      <c r="O80" s="22">
        <f>P80-N80</f>
        <v>5</v>
      </c>
      <c r="P80" s="22">
        <f>ROUND(PRODUCT(J80,25)/14,0)</f>
        <v>9</v>
      </c>
      <c r="Q80" s="28" t="s">
        <v>33</v>
      </c>
      <c r="R80" s="12"/>
      <c r="S80" s="29"/>
      <c r="T80" s="12" t="s">
        <v>40</v>
      </c>
    </row>
    <row r="81" spans="1:20">
      <c r="A81" s="53" t="s">
        <v>132</v>
      </c>
      <c r="B81" s="54" t="s">
        <v>133</v>
      </c>
      <c r="C81" s="55"/>
      <c r="D81" s="55"/>
      <c r="E81" s="55"/>
      <c r="F81" s="55"/>
      <c r="G81" s="55"/>
      <c r="H81" s="55"/>
      <c r="I81" s="56"/>
      <c r="J81" s="12">
        <v>4</v>
      </c>
      <c r="K81" s="12">
        <v>2</v>
      </c>
      <c r="L81" s="12">
        <v>1</v>
      </c>
      <c r="M81" s="12">
        <v>1</v>
      </c>
      <c r="N81" s="21">
        <f t="shared" ref="N81:N86" si="12">K81+L81+M81</f>
        <v>4</v>
      </c>
      <c r="O81" s="22">
        <f t="shared" ref="O81:O86" si="13">P81-N81</f>
        <v>3</v>
      </c>
      <c r="P81" s="22">
        <f t="shared" ref="P81:P86" si="14">ROUND(PRODUCT(J81,25)/14,0)</f>
        <v>7</v>
      </c>
      <c r="Q81" s="28" t="s">
        <v>33</v>
      </c>
      <c r="R81" s="12"/>
      <c r="S81" s="29"/>
      <c r="T81" s="12" t="s">
        <v>39</v>
      </c>
    </row>
    <row r="82" spans="1:20">
      <c r="A82" s="53" t="s">
        <v>134</v>
      </c>
      <c r="B82" s="54" t="s">
        <v>135</v>
      </c>
      <c r="C82" s="55"/>
      <c r="D82" s="55"/>
      <c r="E82" s="55"/>
      <c r="F82" s="55"/>
      <c r="G82" s="55"/>
      <c r="H82" s="55"/>
      <c r="I82" s="56"/>
      <c r="J82" s="12">
        <v>4</v>
      </c>
      <c r="K82" s="12">
        <v>2</v>
      </c>
      <c r="L82" s="12">
        <v>1</v>
      </c>
      <c r="M82" s="12">
        <v>1</v>
      </c>
      <c r="N82" s="21">
        <f t="shared" si="12"/>
        <v>4</v>
      </c>
      <c r="O82" s="22">
        <f t="shared" si="13"/>
        <v>3</v>
      </c>
      <c r="P82" s="22">
        <f t="shared" si="14"/>
        <v>7</v>
      </c>
      <c r="Q82" s="28" t="s">
        <v>33</v>
      </c>
      <c r="R82" s="12"/>
      <c r="S82" s="29"/>
      <c r="T82" s="12" t="s">
        <v>39</v>
      </c>
    </row>
    <row r="83" spans="1:20">
      <c r="A83" s="53" t="s">
        <v>136</v>
      </c>
      <c r="B83" s="54" t="s">
        <v>98</v>
      </c>
      <c r="C83" s="55"/>
      <c r="D83" s="55"/>
      <c r="E83" s="55"/>
      <c r="F83" s="55"/>
      <c r="G83" s="55"/>
      <c r="H83" s="55"/>
      <c r="I83" s="56"/>
      <c r="J83" s="12">
        <v>4</v>
      </c>
      <c r="K83" s="12">
        <v>2</v>
      </c>
      <c r="L83" s="12">
        <v>0</v>
      </c>
      <c r="M83" s="12">
        <v>1</v>
      </c>
      <c r="N83" s="21">
        <f t="shared" si="12"/>
        <v>3</v>
      </c>
      <c r="O83" s="22">
        <f t="shared" si="13"/>
        <v>4</v>
      </c>
      <c r="P83" s="22">
        <f t="shared" si="14"/>
        <v>7</v>
      </c>
      <c r="Q83" s="28" t="s">
        <v>33</v>
      </c>
      <c r="R83" s="12"/>
      <c r="S83" s="29"/>
      <c r="T83" s="12" t="s">
        <v>40</v>
      </c>
    </row>
    <row r="84" spans="1:20">
      <c r="A84" s="53" t="s">
        <v>137</v>
      </c>
      <c r="B84" s="54" t="s">
        <v>99</v>
      </c>
      <c r="C84" s="55"/>
      <c r="D84" s="55"/>
      <c r="E84" s="55"/>
      <c r="F84" s="55"/>
      <c r="G84" s="55"/>
      <c r="H84" s="55"/>
      <c r="I84" s="56"/>
      <c r="J84" s="12">
        <v>4</v>
      </c>
      <c r="K84" s="12">
        <v>2</v>
      </c>
      <c r="L84" s="12">
        <v>1</v>
      </c>
      <c r="M84" s="12">
        <v>1</v>
      </c>
      <c r="N84" s="21">
        <f t="shared" si="12"/>
        <v>4</v>
      </c>
      <c r="O84" s="22">
        <f t="shared" si="13"/>
        <v>3</v>
      </c>
      <c r="P84" s="22">
        <f t="shared" si="14"/>
        <v>7</v>
      </c>
      <c r="Q84" s="28" t="s">
        <v>33</v>
      </c>
      <c r="R84" s="12"/>
      <c r="S84" s="29"/>
      <c r="T84" s="12" t="s">
        <v>40</v>
      </c>
    </row>
    <row r="85" spans="1:20" ht="38.25">
      <c r="A85" s="57" t="s">
        <v>286</v>
      </c>
      <c r="B85" s="123" t="s">
        <v>138</v>
      </c>
      <c r="C85" s="124"/>
      <c r="D85" s="124"/>
      <c r="E85" s="124"/>
      <c r="F85" s="124"/>
      <c r="G85" s="124"/>
      <c r="H85" s="124"/>
      <c r="I85" s="125"/>
      <c r="J85" s="12">
        <v>3</v>
      </c>
      <c r="K85" s="12">
        <v>0</v>
      </c>
      <c r="L85" s="12">
        <v>0</v>
      </c>
      <c r="M85" s="12">
        <v>1</v>
      </c>
      <c r="N85" s="21">
        <f t="shared" si="12"/>
        <v>1</v>
      </c>
      <c r="O85" s="22">
        <f t="shared" si="13"/>
        <v>4</v>
      </c>
      <c r="P85" s="22">
        <f t="shared" si="14"/>
        <v>5</v>
      </c>
      <c r="Q85" s="28"/>
      <c r="R85" s="12" t="s">
        <v>29</v>
      </c>
      <c r="S85" s="29"/>
      <c r="T85" s="12" t="s">
        <v>41</v>
      </c>
    </row>
    <row r="86" spans="1:20">
      <c r="A86" s="53" t="s">
        <v>139</v>
      </c>
      <c r="B86" s="54" t="s">
        <v>140</v>
      </c>
      <c r="C86" s="55"/>
      <c r="D86" s="55"/>
      <c r="E86" s="55"/>
      <c r="F86" s="55"/>
      <c r="G86" s="55"/>
      <c r="H86" s="55"/>
      <c r="I86" s="56"/>
      <c r="J86" s="12">
        <v>3</v>
      </c>
      <c r="K86" s="12">
        <v>2</v>
      </c>
      <c r="L86" s="12">
        <v>1</v>
      </c>
      <c r="M86" s="12">
        <v>0</v>
      </c>
      <c r="N86" s="21">
        <f t="shared" si="12"/>
        <v>3</v>
      </c>
      <c r="O86" s="22">
        <f t="shared" si="13"/>
        <v>2</v>
      </c>
      <c r="P86" s="22">
        <f t="shared" si="14"/>
        <v>5</v>
      </c>
      <c r="Q86" s="28"/>
      <c r="R86" s="12" t="s">
        <v>29</v>
      </c>
      <c r="S86" s="29"/>
      <c r="T86" s="12" t="s">
        <v>39</v>
      </c>
    </row>
    <row r="87" spans="1:20">
      <c r="A87" s="53" t="s">
        <v>141</v>
      </c>
      <c r="B87" s="54" t="s">
        <v>100</v>
      </c>
      <c r="C87" s="55"/>
      <c r="D87" s="55"/>
      <c r="E87" s="55"/>
      <c r="F87" s="55"/>
      <c r="G87" s="55"/>
      <c r="H87" s="55"/>
      <c r="I87" s="56"/>
      <c r="J87" s="12">
        <v>3</v>
      </c>
      <c r="K87" s="105" t="s">
        <v>142</v>
      </c>
      <c r="L87" s="106"/>
      <c r="M87" s="107"/>
      <c r="N87" s="21">
        <v>1</v>
      </c>
      <c r="O87" s="22">
        <v>4</v>
      </c>
      <c r="P87" s="22">
        <v>5</v>
      </c>
      <c r="Q87" s="28"/>
      <c r="R87" s="12" t="s">
        <v>29</v>
      </c>
      <c r="S87" s="29"/>
      <c r="T87" s="12" t="s">
        <v>40</v>
      </c>
    </row>
    <row r="88" spans="1:20">
      <c r="A88" s="25" t="s">
        <v>26</v>
      </c>
      <c r="B88" s="120"/>
      <c r="C88" s="121"/>
      <c r="D88" s="121"/>
      <c r="E88" s="121"/>
      <c r="F88" s="121"/>
      <c r="G88" s="121"/>
      <c r="H88" s="121"/>
      <c r="I88" s="122"/>
      <c r="J88" s="25">
        <f t="shared" ref="J88:P88" si="15">SUM(J80:J87)</f>
        <v>30</v>
      </c>
      <c r="K88" s="25">
        <f t="shared" si="15"/>
        <v>12</v>
      </c>
      <c r="L88" s="25">
        <f t="shared" si="15"/>
        <v>5</v>
      </c>
      <c r="M88" s="25">
        <f t="shared" si="15"/>
        <v>6</v>
      </c>
      <c r="N88" s="25">
        <f t="shared" si="15"/>
        <v>24</v>
      </c>
      <c r="O88" s="25">
        <f t="shared" si="15"/>
        <v>28</v>
      </c>
      <c r="P88" s="25">
        <f t="shared" si="15"/>
        <v>52</v>
      </c>
      <c r="Q88" s="25">
        <f>COUNTIF(Q80:Q87,"E")</f>
        <v>5</v>
      </c>
      <c r="R88" s="25">
        <f>COUNTIF(R80:R87,"C")</f>
        <v>3</v>
      </c>
      <c r="S88" s="25">
        <f>COUNTIF(S80:S87,"VP")</f>
        <v>0</v>
      </c>
      <c r="T88" s="26"/>
    </row>
    <row r="89" spans="1:20" ht="9" customHeight="1"/>
    <row r="90" spans="1:20">
      <c r="B90" s="2"/>
      <c r="C90" s="2"/>
      <c r="D90" s="2"/>
      <c r="E90" s="2"/>
      <c r="F90" s="2"/>
      <c r="G90" s="2"/>
      <c r="M90" s="9"/>
      <c r="N90" s="9"/>
      <c r="O90" s="9"/>
      <c r="P90" s="9"/>
      <c r="Q90" s="9"/>
      <c r="R90" s="9"/>
      <c r="S90" s="9"/>
    </row>
    <row r="93" spans="1:20" ht="18" customHeight="1">
      <c r="A93" s="138" t="s">
        <v>48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40"/>
    </row>
    <row r="94" spans="1:20" ht="25.5" customHeight="1">
      <c r="A94" s="143" t="s">
        <v>28</v>
      </c>
      <c r="B94" s="145" t="s">
        <v>27</v>
      </c>
      <c r="C94" s="146"/>
      <c r="D94" s="146"/>
      <c r="E94" s="146"/>
      <c r="F94" s="146"/>
      <c r="G94" s="146"/>
      <c r="H94" s="146"/>
      <c r="I94" s="147"/>
      <c r="J94" s="141" t="s">
        <v>42</v>
      </c>
      <c r="K94" s="114" t="s">
        <v>25</v>
      </c>
      <c r="L94" s="115"/>
      <c r="M94" s="116"/>
      <c r="N94" s="114" t="s">
        <v>43</v>
      </c>
      <c r="O94" s="115"/>
      <c r="P94" s="116"/>
      <c r="Q94" s="114" t="s">
        <v>24</v>
      </c>
      <c r="R94" s="115"/>
      <c r="S94" s="116"/>
      <c r="T94" s="141" t="s">
        <v>23</v>
      </c>
    </row>
    <row r="95" spans="1:20">
      <c r="A95" s="144"/>
      <c r="B95" s="148"/>
      <c r="C95" s="149"/>
      <c r="D95" s="149"/>
      <c r="E95" s="149"/>
      <c r="F95" s="149"/>
      <c r="G95" s="149"/>
      <c r="H95" s="149"/>
      <c r="I95" s="150"/>
      <c r="J95" s="142"/>
      <c r="K95" s="4" t="s">
        <v>29</v>
      </c>
      <c r="L95" s="4" t="s">
        <v>30</v>
      </c>
      <c r="M95" s="4" t="s">
        <v>31</v>
      </c>
      <c r="N95" s="4" t="s">
        <v>35</v>
      </c>
      <c r="O95" s="4" t="s">
        <v>8</v>
      </c>
      <c r="P95" s="4" t="s">
        <v>32</v>
      </c>
      <c r="Q95" s="4" t="s">
        <v>33</v>
      </c>
      <c r="R95" s="4" t="s">
        <v>29</v>
      </c>
      <c r="S95" s="4" t="s">
        <v>34</v>
      </c>
      <c r="T95" s="142"/>
    </row>
    <row r="96" spans="1:20">
      <c r="A96" s="53" t="s">
        <v>143</v>
      </c>
      <c r="B96" s="54" t="s">
        <v>101</v>
      </c>
      <c r="C96" s="55"/>
      <c r="D96" s="55"/>
      <c r="E96" s="55"/>
      <c r="F96" s="55"/>
      <c r="G96" s="55"/>
      <c r="H96" s="55"/>
      <c r="I96" s="56"/>
      <c r="J96" s="12">
        <v>5</v>
      </c>
      <c r="K96" s="12">
        <v>2</v>
      </c>
      <c r="L96" s="12">
        <v>1</v>
      </c>
      <c r="M96" s="12">
        <v>1</v>
      </c>
      <c r="N96" s="21">
        <f>K96+L96+M96</f>
        <v>4</v>
      </c>
      <c r="O96" s="22">
        <f>P96-N96</f>
        <v>5</v>
      </c>
      <c r="P96" s="22">
        <f>ROUND(PRODUCT(J96,25)/14,0)</f>
        <v>9</v>
      </c>
      <c r="Q96" s="28" t="s">
        <v>33</v>
      </c>
      <c r="R96" s="12"/>
      <c r="S96" s="29"/>
      <c r="T96" s="12" t="s">
        <v>40</v>
      </c>
    </row>
    <row r="97" spans="1:20">
      <c r="A97" s="53" t="s">
        <v>144</v>
      </c>
      <c r="B97" s="54" t="s">
        <v>145</v>
      </c>
      <c r="C97" s="55"/>
      <c r="D97" s="55"/>
      <c r="E97" s="55"/>
      <c r="F97" s="55"/>
      <c r="G97" s="55"/>
      <c r="H97" s="55"/>
      <c r="I97" s="56"/>
      <c r="J97" s="12">
        <v>5</v>
      </c>
      <c r="K97" s="12">
        <v>2</v>
      </c>
      <c r="L97" s="12">
        <v>1</v>
      </c>
      <c r="M97" s="12">
        <v>1</v>
      </c>
      <c r="N97" s="21">
        <f t="shared" ref="N97:N102" si="16">K97+L97+M97</f>
        <v>4</v>
      </c>
      <c r="O97" s="22">
        <f t="shared" ref="O97:O102" si="17">P97-N97</f>
        <v>5</v>
      </c>
      <c r="P97" s="22">
        <f t="shared" ref="P97:P102" si="18">ROUND(PRODUCT(J97,25)/14,0)</f>
        <v>9</v>
      </c>
      <c r="Q97" s="28" t="s">
        <v>33</v>
      </c>
      <c r="R97" s="12"/>
      <c r="S97" s="29"/>
      <c r="T97" s="12" t="s">
        <v>39</v>
      </c>
    </row>
    <row r="98" spans="1:20">
      <c r="A98" s="53" t="s">
        <v>146</v>
      </c>
      <c r="B98" s="54" t="s">
        <v>103</v>
      </c>
      <c r="C98" s="55"/>
      <c r="D98" s="55"/>
      <c r="E98" s="55"/>
      <c r="F98" s="55"/>
      <c r="G98" s="55"/>
      <c r="H98" s="55"/>
      <c r="I98" s="56"/>
      <c r="J98" s="12">
        <v>5</v>
      </c>
      <c r="K98" s="12">
        <v>2</v>
      </c>
      <c r="L98" s="12">
        <v>1</v>
      </c>
      <c r="M98" s="12">
        <v>1</v>
      </c>
      <c r="N98" s="21">
        <f t="shared" si="16"/>
        <v>4</v>
      </c>
      <c r="O98" s="22">
        <f t="shared" si="17"/>
        <v>5</v>
      </c>
      <c r="P98" s="22">
        <f t="shared" si="18"/>
        <v>9</v>
      </c>
      <c r="Q98" s="28" t="s">
        <v>33</v>
      </c>
      <c r="R98" s="12"/>
      <c r="S98" s="29"/>
      <c r="T98" s="12" t="s">
        <v>40</v>
      </c>
    </row>
    <row r="99" spans="1:20">
      <c r="A99" s="53" t="s">
        <v>147</v>
      </c>
      <c r="B99" s="60" t="s">
        <v>102</v>
      </c>
      <c r="C99" s="61"/>
      <c r="D99" s="61"/>
      <c r="E99" s="61"/>
      <c r="F99" s="61"/>
      <c r="G99" s="61"/>
      <c r="H99" s="61"/>
      <c r="I99" s="62"/>
      <c r="J99" s="12">
        <v>4</v>
      </c>
      <c r="K99" s="12">
        <v>2</v>
      </c>
      <c r="L99" s="12">
        <v>1</v>
      </c>
      <c r="M99" s="12">
        <v>1</v>
      </c>
      <c r="N99" s="21">
        <f t="shared" si="16"/>
        <v>4</v>
      </c>
      <c r="O99" s="22">
        <f t="shared" si="17"/>
        <v>3</v>
      </c>
      <c r="P99" s="22">
        <f t="shared" si="18"/>
        <v>7</v>
      </c>
      <c r="Q99" s="28" t="s">
        <v>33</v>
      </c>
      <c r="R99" s="12"/>
      <c r="S99" s="29"/>
      <c r="T99" s="12" t="s">
        <v>40</v>
      </c>
    </row>
    <row r="100" spans="1:20">
      <c r="A100" s="53" t="s">
        <v>148</v>
      </c>
      <c r="B100" s="54" t="s">
        <v>149</v>
      </c>
      <c r="C100" s="55"/>
      <c r="D100" s="55"/>
      <c r="E100" s="55"/>
      <c r="F100" s="55"/>
      <c r="G100" s="55"/>
      <c r="H100" s="55"/>
      <c r="I100" s="56"/>
      <c r="J100" s="12">
        <v>4</v>
      </c>
      <c r="K100" s="12">
        <v>2</v>
      </c>
      <c r="L100" s="12">
        <v>1</v>
      </c>
      <c r="M100" s="12">
        <v>0</v>
      </c>
      <c r="N100" s="21">
        <f t="shared" si="16"/>
        <v>3</v>
      </c>
      <c r="O100" s="22">
        <f t="shared" si="17"/>
        <v>4</v>
      </c>
      <c r="P100" s="22">
        <f t="shared" si="18"/>
        <v>7</v>
      </c>
      <c r="Q100" s="28" t="s">
        <v>33</v>
      </c>
      <c r="R100" s="12"/>
      <c r="S100" s="29"/>
      <c r="T100" s="12" t="s">
        <v>39</v>
      </c>
    </row>
    <row r="101" spans="1:20">
      <c r="A101" s="53" t="s">
        <v>150</v>
      </c>
      <c r="B101" s="230" t="s">
        <v>151</v>
      </c>
      <c r="C101" s="231"/>
      <c r="D101" s="231"/>
      <c r="E101" s="231"/>
      <c r="F101" s="231"/>
      <c r="G101" s="231"/>
      <c r="H101" s="231"/>
      <c r="I101" s="232"/>
      <c r="J101" s="12">
        <v>4</v>
      </c>
      <c r="K101" s="12">
        <v>2</v>
      </c>
      <c r="L101" s="12">
        <v>1</v>
      </c>
      <c r="M101" s="12">
        <v>0</v>
      </c>
      <c r="N101" s="21">
        <f t="shared" si="16"/>
        <v>3</v>
      </c>
      <c r="O101" s="22">
        <f t="shared" si="17"/>
        <v>4</v>
      </c>
      <c r="P101" s="22">
        <f t="shared" si="18"/>
        <v>7</v>
      </c>
      <c r="Q101" s="28"/>
      <c r="R101" s="12" t="s">
        <v>29</v>
      </c>
      <c r="S101" s="29"/>
      <c r="T101" s="12" t="s">
        <v>39</v>
      </c>
    </row>
    <row r="102" spans="1:20">
      <c r="A102" s="53" t="s">
        <v>152</v>
      </c>
      <c r="B102" s="230" t="s">
        <v>104</v>
      </c>
      <c r="C102" s="231"/>
      <c r="D102" s="231"/>
      <c r="E102" s="231"/>
      <c r="F102" s="231"/>
      <c r="G102" s="231"/>
      <c r="H102" s="231"/>
      <c r="I102" s="232"/>
      <c r="J102" s="12">
        <v>3</v>
      </c>
      <c r="K102" s="12">
        <v>1</v>
      </c>
      <c r="L102" s="12">
        <v>1</v>
      </c>
      <c r="M102" s="12">
        <v>0</v>
      </c>
      <c r="N102" s="21">
        <f t="shared" si="16"/>
        <v>2</v>
      </c>
      <c r="O102" s="22">
        <f t="shared" si="17"/>
        <v>3</v>
      </c>
      <c r="P102" s="22">
        <f t="shared" si="18"/>
        <v>5</v>
      </c>
      <c r="Q102" s="28"/>
      <c r="R102" s="12" t="s">
        <v>29</v>
      </c>
      <c r="S102" s="29"/>
      <c r="T102" s="12" t="s">
        <v>40</v>
      </c>
    </row>
    <row r="103" spans="1:20">
      <c r="A103" s="25" t="s">
        <v>26</v>
      </c>
      <c r="B103" s="120"/>
      <c r="C103" s="121"/>
      <c r="D103" s="121"/>
      <c r="E103" s="121"/>
      <c r="F103" s="121"/>
      <c r="G103" s="121"/>
      <c r="H103" s="121"/>
      <c r="I103" s="122"/>
      <c r="J103" s="25">
        <f t="shared" ref="J103:P103" si="19">SUM(J96:J102)</f>
        <v>30</v>
      </c>
      <c r="K103" s="25">
        <f t="shared" si="19"/>
        <v>13</v>
      </c>
      <c r="L103" s="25">
        <f t="shared" si="19"/>
        <v>7</v>
      </c>
      <c r="M103" s="25">
        <f t="shared" si="19"/>
        <v>4</v>
      </c>
      <c r="N103" s="25">
        <f t="shared" si="19"/>
        <v>24</v>
      </c>
      <c r="O103" s="25">
        <f t="shared" si="19"/>
        <v>29</v>
      </c>
      <c r="P103" s="25">
        <f t="shared" si="19"/>
        <v>53</v>
      </c>
      <c r="Q103" s="25">
        <f>COUNTIF(Q96:Q102,"E")</f>
        <v>5</v>
      </c>
      <c r="R103" s="25">
        <f>COUNTIF(R96:R102,"C")</f>
        <v>2</v>
      </c>
      <c r="S103" s="25">
        <f>COUNTIF(S96:S102,"VP")</f>
        <v>0</v>
      </c>
      <c r="T103" s="26"/>
    </row>
    <row r="104" spans="1:20" ht="21.75" customHeight="1"/>
    <row r="105" spans="1:20" ht="19.5" customHeight="1">
      <c r="A105" s="138" t="s">
        <v>49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40"/>
    </row>
    <row r="106" spans="1:20" ht="25.5" customHeight="1">
      <c r="A106" s="143" t="s">
        <v>28</v>
      </c>
      <c r="B106" s="145" t="s">
        <v>27</v>
      </c>
      <c r="C106" s="146"/>
      <c r="D106" s="146"/>
      <c r="E106" s="146"/>
      <c r="F106" s="146"/>
      <c r="G106" s="146"/>
      <c r="H106" s="146"/>
      <c r="I106" s="147"/>
      <c r="J106" s="141" t="s">
        <v>42</v>
      </c>
      <c r="K106" s="114" t="s">
        <v>25</v>
      </c>
      <c r="L106" s="115"/>
      <c r="M106" s="116"/>
      <c r="N106" s="114" t="s">
        <v>43</v>
      </c>
      <c r="O106" s="115"/>
      <c r="P106" s="116"/>
      <c r="Q106" s="114" t="s">
        <v>24</v>
      </c>
      <c r="R106" s="115"/>
      <c r="S106" s="116"/>
      <c r="T106" s="141" t="s">
        <v>23</v>
      </c>
    </row>
    <row r="107" spans="1:20">
      <c r="A107" s="144"/>
      <c r="B107" s="148"/>
      <c r="C107" s="149"/>
      <c r="D107" s="149"/>
      <c r="E107" s="149"/>
      <c r="F107" s="149"/>
      <c r="G107" s="149"/>
      <c r="H107" s="149"/>
      <c r="I107" s="150"/>
      <c r="J107" s="142"/>
      <c r="K107" s="4" t="s">
        <v>29</v>
      </c>
      <c r="L107" s="4" t="s">
        <v>30</v>
      </c>
      <c r="M107" s="4" t="s">
        <v>31</v>
      </c>
      <c r="N107" s="4" t="s">
        <v>35</v>
      </c>
      <c r="O107" s="4" t="s">
        <v>8</v>
      </c>
      <c r="P107" s="4" t="s">
        <v>32</v>
      </c>
      <c r="Q107" s="4" t="s">
        <v>33</v>
      </c>
      <c r="R107" s="4" t="s">
        <v>29</v>
      </c>
      <c r="S107" s="4" t="s">
        <v>34</v>
      </c>
      <c r="T107" s="142"/>
    </row>
    <row r="108" spans="1:20">
      <c r="A108" s="53" t="s">
        <v>153</v>
      </c>
      <c r="B108" s="54" t="s">
        <v>154</v>
      </c>
      <c r="C108" s="55"/>
      <c r="D108" s="55"/>
      <c r="E108" s="55"/>
      <c r="F108" s="55"/>
      <c r="G108" s="55"/>
      <c r="H108" s="55"/>
      <c r="I108" s="56"/>
      <c r="J108" s="12">
        <v>5</v>
      </c>
      <c r="K108" s="12">
        <v>2</v>
      </c>
      <c r="L108" s="12">
        <v>1</v>
      </c>
      <c r="M108" s="12">
        <v>1</v>
      </c>
      <c r="N108" s="21">
        <f>K108+L108+M108</f>
        <v>4</v>
      </c>
      <c r="O108" s="22">
        <f>P108-N108</f>
        <v>6</v>
      </c>
      <c r="P108" s="22">
        <f>ROUND(PRODUCT(J108,25)/12,0)</f>
        <v>10</v>
      </c>
      <c r="Q108" s="28" t="s">
        <v>33</v>
      </c>
      <c r="R108" s="12"/>
      <c r="S108" s="29"/>
      <c r="T108" s="12" t="s">
        <v>40</v>
      </c>
    </row>
    <row r="109" spans="1:20">
      <c r="A109" s="53" t="s">
        <v>155</v>
      </c>
      <c r="B109" s="54" t="s">
        <v>156</v>
      </c>
      <c r="C109" s="55"/>
      <c r="D109" s="55"/>
      <c r="E109" s="55"/>
      <c r="F109" s="55"/>
      <c r="G109" s="55"/>
      <c r="H109" s="55"/>
      <c r="I109" s="56"/>
      <c r="J109" s="12">
        <v>5</v>
      </c>
      <c r="K109" s="12">
        <v>2</v>
      </c>
      <c r="L109" s="12">
        <v>1</v>
      </c>
      <c r="M109" s="12">
        <v>1</v>
      </c>
      <c r="N109" s="21">
        <f t="shared" ref="N109:N113" si="20">K109+L109+M109</f>
        <v>4</v>
      </c>
      <c r="O109" s="22">
        <f t="shared" ref="O109:O113" si="21">P109-N109</f>
        <v>6</v>
      </c>
      <c r="P109" s="22">
        <f t="shared" ref="P109:P113" si="22">ROUND(PRODUCT(J109,25)/12,0)</f>
        <v>10</v>
      </c>
      <c r="Q109" s="28" t="s">
        <v>33</v>
      </c>
      <c r="R109" s="12"/>
      <c r="S109" s="29"/>
      <c r="T109" s="12" t="s">
        <v>40</v>
      </c>
    </row>
    <row r="110" spans="1:20">
      <c r="A110" s="53" t="s">
        <v>157</v>
      </c>
      <c r="B110" s="54" t="s">
        <v>158</v>
      </c>
      <c r="C110" s="55"/>
      <c r="D110" s="55"/>
      <c r="E110" s="55"/>
      <c r="F110" s="55"/>
      <c r="G110" s="55"/>
      <c r="H110" s="55"/>
      <c r="I110" s="56"/>
      <c r="J110" s="12">
        <v>5</v>
      </c>
      <c r="K110" s="12">
        <v>2</v>
      </c>
      <c r="L110" s="12">
        <v>1</v>
      </c>
      <c r="M110" s="12">
        <v>1</v>
      </c>
      <c r="N110" s="21">
        <f t="shared" si="20"/>
        <v>4</v>
      </c>
      <c r="O110" s="22">
        <f t="shared" si="21"/>
        <v>6</v>
      </c>
      <c r="P110" s="22">
        <f t="shared" si="22"/>
        <v>10</v>
      </c>
      <c r="Q110" s="28" t="s">
        <v>33</v>
      </c>
      <c r="R110" s="12"/>
      <c r="S110" s="29"/>
      <c r="T110" s="12" t="s">
        <v>40</v>
      </c>
    </row>
    <row r="111" spans="1:20">
      <c r="A111" s="53" t="s">
        <v>159</v>
      </c>
      <c r="B111" s="54" t="s">
        <v>160</v>
      </c>
      <c r="C111" s="55"/>
      <c r="D111" s="55"/>
      <c r="E111" s="55"/>
      <c r="F111" s="55"/>
      <c r="G111" s="55"/>
      <c r="H111" s="55"/>
      <c r="I111" s="56"/>
      <c r="J111" s="12">
        <v>5</v>
      </c>
      <c r="K111" s="12">
        <v>2</v>
      </c>
      <c r="L111" s="12">
        <v>1</v>
      </c>
      <c r="M111" s="12">
        <v>1</v>
      </c>
      <c r="N111" s="21">
        <f t="shared" si="20"/>
        <v>4</v>
      </c>
      <c r="O111" s="22">
        <f t="shared" si="21"/>
        <v>6</v>
      </c>
      <c r="P111" s="22">
        <f t="shared" si="22"/>
        <v>10</v>
      </c>
      <c r="Q111" s="28" t="s">
        <v>33</v>
      </c>
      <c r="R111" s="12"/>
      <c r="S111" s="29"/>
      <c r="T111" s="12" t="s">
        <v>39</v>
      </c>
    </row>
    <row r="112" spans="1:20">
      <c r="A112" s="57" t="s">
        <v>161</v>
      </c>
      <c r="B112" s="54" t="s">
        <v>162</v>
      </c>
      <c r="C112" s="58"/>
      <c r="D112" s="58"/>
      <c r="E112" s="58"/>
      <c r="F112" s="58"/>
      <c r="G112" s="58"/>
      <c r="H112" s="58"/>
      <c r="I112" s="59"/>
      <c r="J112" s="82">
        <v>4</v>
      </c>
      <c r="K112" s="12">
        <v>2</v>
      </c>
      <c r="L112" s="12">
        <v>1</v>
      </c>
      <c r="M112" s="12">
        <v>0</v>
      </c>
      <c r="N112" s="21">
        <f t="shared" si="20"/>
        <v>3</v>
      </c>
      <c r="O112" s="22">
        <f t="shared" si="21"/>
        <v>5</v>
      </c>
      <c r="P112" s="22">
        <f t="shared" si="22"/>
        <v>8</v>
      </c>
      <c r="Q112" s="28"/>
      <c r="R112" s="12" t="s">
        <v>29</v>
      </c>
      <c r="S112" s="29"/>
      <c r="T112" s="12" t="s">
        <v>39</v>
      </c>
    </row>
    <row r="113" spans="1:20">
      <c r="A113" s="53" t="s">
        <v>163</v>
      </c>
      <c r="B113" s="54" t="s">
        <v>164</v>
      </c>
      <c r="C113" s="55"/>
      <c r="D113" s="55"/>
      <c r="E113" s="55"/>
      <c r="F113" s="55"/>
      <c r="G113" s="55"/>
      <c r="H113" s="55"/>
      <c r="I113" s="56"/>
      <c r="J113" s="82">
        <v>3</v>
      </c>
      <c r="K113" s="12">
        <v>1</v>
      </c>
      <c r="L113" s="12">
        <v>1</v>
      </c>
      <c r="M113" s="12">
        <v>0</v>
      </c>
      <c r="N113" s="21">
        <f t="shared" si="20"/>
        <v>2</v>
      </c>
      <c r="O113" s="22">
        <f t="shared" si="21"/>
        <v>4</v>
      </c>
      <c r="P113" s="22">
        <f t="shared" si="22"/>
        <v>6</v>
      </c>
      <c r="Q113" s="28"/>
      <c r="R113" s="12" t="s">
        <v>29</v>
      </c>
      <c r="S113" s="29"/>
      <c r="T113" s="12" t="s">
        <v>40</v>
      </c>
    </row>
    <row r="114" spans="1:20">
      <c r="A114" s="53" t="s">
        <v>165</v>
      </c>
      <c r="B114" s="54" t="s">
        <v>166</v>
      </c>
      <c r="C114" s="55"/>
      <c r="D114" s="55"/>
      <c r="E114" s="55"/>
      <c r="F114" s="55"/>
      <c r="G114" s="55"/>
      <c r="H114" s="55"/>
      <c r="I114" s="56"/>
      <c r="J114" s="12">
        <v>3</v>
      </c>
      <c r="K114" s="105" t="s">
        <v>167</v>
      </c>
      <c r="L114" s="106"/>
      <c r="M114" s="107"/>
      <c r="N114" s="21">
        <v>1</v>
      </c>
      <c r="O114" s="22">
        <v>5</v>
      </c>
      <c r="P114" s="22">
        <v>6</v>
      </c>
      <c r="Q114" s="28"/>
      <c r="R114" s="12" t="s">
        <v>29</v>
      </c>
      <c r="S114" s="29"/>
      <c r="T114" s="12" t="s">
        <v>40</v>
      </c>
    </row>
    <row r="115" spans="1:20">
      <c r="A115" s="25" t="s">
        <v>26</v>
      </c>
      <c r="B115" s="120"/>
      <c r="C115" s="121"/>
      <c r="D115" s="121"/>
      <c r="E115" s="121"/>
      <c r="F115" s="121"/>
      <c r="G115" s="121"/>
      <c r="H115" s="121"/>
      <c r="I115" s="122"/>
      <c r="J115" s="25">
        <f t="shared" ref="J115:P115" si="23">SUM(J108:J114)</f>
        <v>30</v>
      </c>
      <c r="K115" s="25">
        <f t="shared" si="23"/>
        <v>11</v>
      </c>
      <c r="L115" s="25">
        <f t="shared" si="23"/>
        <v>6</v>
      </c>
      <c r="M115" s="25">
        <f t="shared" si="23"/>
        <v>4</v>
      </c>
      <c r="N115" s="25">
        <f t="shared" si="23"/>
        <v>22</v>
      </c>
      <c r="O115" s="25">
        <f t="shared" si="23"/>
        <v>38</v>
      </c>
      <c r="P115" s="27">
        <f t="shared" si="23"/>
        <v>60</v>
      </c>
      <c r="Q115" s="25">
        <f>COUNTIF(Q108:Q114,"E")</f>
        <v>4</v>
      </c>
      <c r="R115" s="25">
        <f>COUNTIF(R108:R114,"C")</f>
        <v>3</v>
      </c>
      <c r="S115" s="25">
        <f>COUNTIF(S108:S114,"VP")</f>
        <v>0</v>
      </c>
      <c r="T115" s="26"/>
    </row>
    <row r="117" spans="1:20" ht="12.75" customHeight="1">
      <c r="B117" s="2"/>
      <c r="C117" s="2"/>
      <c r="D117" s="2"/>
      <c r="E117" s="2"/>
      <c r="F117" s="2"/>
      <c r="G117" s="2"/>
      <c r="M117" s="9"/>
      <c r="N117" s="9"/>
      <c r="O117" s="9"/>
      <c r="P117" s="9"/>
      <c r="Q117" s="9"/>
      <c r="R117" s="9"/>
      <c r="S117" s="9"/>
    </row>
    <row r="118" spans="1:20">
      <c r="B118" s="9"/>
      <c r="C118" s="9"/>
      <c r="D118" s="9"/>
      <c r="E118" s="9"/>
      <c r="F118" s="9"/>
      <c r="G118" s="9"/>
      <c r="M118" s="9"/>
      <c r="N118" s="9"/>
      <c r="O118" s="9"/>
      <c r="P118" s="9"/>
      <c r="Q118" s="9"/>
      <c r="R118" s="9"/>
      <c r="S118" s="9"/>
    </row>
    <row r="120" spans="1:20" ht="14.25" customHeight="1">
      <c r="A120" s="179" t="s">
        <v>50</v>
      </c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</row>
    <row r="121" spans="1:20" ht="25.5" customHeight="1">
      <c r="A121" s="143" t="s">
        <v>28</v>
      </c>
      <c r="B121" s="145" t="s">
        <v>27</v>
      </c>
      <c r="C121" s="146"/>
      <c r="D121" s="146"/>
      <c r="E121" s="146"/>
      <c r="F121" s="146"/>
      <c r="G121" s="146"/>
      <c r="H121" s="146"/>
      <c r="I121" s="147"/>
      <c r="J121" s="141" t="s">
        <v>42</v>
      </c>
      <c r="K121" s="233" t="s">
        <v>25</v>
      </c>
      <c r="L121" s="233"/>
      <c r="M121" s="233"/>
      <c r="N121" s="233" t="s">
        <v>43</v>
      </c>
      <c r="O121" s="234"/>
      <c r="P121" s="234"/>
      <c r="Q121" s="233" t="s">
        <v>24</v>
      </c>
      <c r="R121" s="233"/>
      <c r="S121" s="233"/>
      <c r="T121" s="233" t="s">
        <v>23</v>
      </c>
    </row>
    <row r="122" spans="1:20" ht="12.75" customHeight="1">
      <c r="A122" s="144"/>
      <c r="B122" s="148"/>
      <c r="C122" s="149"/>
      <c r="D122" s="149"/>
      <c r="E122" s="149"/>
      <c r="F122" s="149"/>
      <c r="G122" s="149"/>
      <c r="H122" s="149"/>
      <c r="I122" s="150"/>
      <c r="J122" s="142"/>
      <c r="K122" s="4" t="s">
        <v>29</v>
      </c>
      <c r="L122" s="4" t="s">
        <v>30</v>
      </c>
      <c r="M122" s="4" t="s">
        <v>31</v>
      </c>
      <c r="N122" s="4" t="s">
        <v>35</v>
      </c>
      <c r="O122" s="4" t="s">
        <v>8</v>
      </c>
      <c r="P122" s="4" t="s">
        <v>32</v>
      </c>
      <c r="Q122" s="4" t="s">
        <v>33</v>
      </c>
      <c r="R122" s="4" t="s">
        <v>29</v>
      </c>
      <c r="S122" s="4" t="s">
        <v>34</v>
      </c>
      <c r="T122" s="233"/>
    </row>
    <row r="123" spans="1:20">
      <c r="A123" s="242" t="s">
        <v>262</v>
      </c>
      <c r="B123" s="243"/>
      <c r="C123" s="243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4"/>
    </row>
    <row r="124" spans="1:20">
      <c r="A124" s="51" t="s">
        <v>168</v>
      </c>
      <c r="B124" s="63" t="s">
        <v>169</v>
      </c>
      <c r="C124" s="64"/>
      <c r="D124" s="64"/>
      <c r="E124" s="64"/>
      <c r="F124" s="64"/>
      <c r="G124" s="64"/>
      <c r="H124" s="64"/>
      <c r="I124" s="65"/>
      <c r="J124" s="33">
        <v>3</v>
      </c>
      <c r="K124" s="33">
        <v>2</v>
      </c>
      <c r="L124" s="33">
        <v>1</v>
      </c>
      <c r="M124" s="33">
        <v>0</v>
      </c>
      <c r="N124" s="22">
        <f>K124+L124+M124</f>
        <v>3</v>
      </c>
      <c r="O124" s="22">
        <f>P124-N124</f>
        <v>2</v>
      </c>
      <c r="P124" s="22">
        <f>ROUND(PRODUCT(J124,25)/14,0)</f>
        <v>5</v>
      </c>
      <c r="Q124" s="33"/>
      <c r="R124" s="33" t="s">
        <v>29</v>
      </c>
      <c r="S124" s="34"/>
      <c r="T124" s="12" t="s">
        <v>39</v>
      </c>
    </row>
    <row r="125" spans="1:20" s="46" customFormat="1">
      <c r="A125" s="51" t="s">
        <v>170</v>
      </c>
      <c r="B125" s="48" t="s">
        <v>171</v>
      </c>
      <c r="C125" s="49"/>
      <c r="D125" s="49"/>
      <c r="E125" s="49"/>
      <c r="F125" s="49"/>
      <c r="G125" s="49"/>
      <c r="H125" s="49"/>
      <c r="I125" s="50"/>
      <c r="J125" s="33">
        <v>3</v>
      </c>
      <c r="K125" s="33">
        <v>2</v>
      </c>
      <c r="L125" s="33">
        <v>1</v>
      </c>
      <c r="M125" s="33">
        <v>0</v>
      </c>
      <c r="N125" s="22">
        <f t="shared" ref="N125:N126" si="24">K125+L125+M125</f>
        <v>3</v>
      </c>
      <c r="O125" s="22">
        <f t="shared" ref="O125:O126" si="25">P125-N125</f>
        <v>2</v>
      </c>
      <c r="P125" s="22">
        <f t="shared" ref="P125:P126" si="26">ROUND(PRODUCT(J125,25)/14,0)</f>
        <v>5</v>
      </c>
      <c r="Q125" s="33"/>
      <c r="R125" s="33" t="s">
        <v>29</v>
      </c>
      <c r="S125" s="34"/>
      <c r="T125" s="12" t="s">
        <v>39</v>
      </c>
    </row>
    <row r="126" spans="1:20" s="46" customFormat="1">
      <c r="A126" s="51" t="s">
        <v>172</v>
      </c>
      <c r="B126" s="48" t="s">
        <v>173</v>
      </c>
      <c r="C126" s="49"/>
      <c r="D126" s="49"/>
      <c r="E126" s="49"/>
      <c r="F126" s="49"/>
      <c r="G126" s="49"/>
      <c r="H126" s="49"/>
      <c r="I126" s="50"/>
      <c r="J126" s="33">
        <v>3</v>
      </c>
      <c r="K126" s="33">
        <v>2</v>
      </c>
      <c r="L126" s="33">
        <v>1</v>
      </c>
      <c r="M126" s="33">
        <v>0</v>
      </c>
      <c r="N126" s="22">
        <f t="shared" si="24"/>
        <v>3</v>
      </c>
      <c r="O126" s="22">
        <f t="shared" si="25"/>
        <v>2</v>
      </c>
      <c r="P126" s="22">
        <f t="shared" si="26"/>
        <v>5</v>
      </c>
      <c r="Q126" s="33"/>
      <c r="R126" s="33" t="s">
        <v>29</v>
      </c>
      <c r="S126" s="34"/>
      <c r="T126" s="12" t="s">
        <v>39</v>
      </c>
    </row>
    <row r="127" spans="1:20" s="46" customFormat="1">
      <c r="A127" s="51" t="s">
        <v>174</v>
      </c>
      <c r="B127" s="48" t="s">
        <v>175</v>
      </c>
      <c r="C127" s="49"/>
      <c r="D127" s="49"/>
      <c r="E127" s="49"/>
      <c r="F127" s="49"/>
      <c r="G127" s="49"/>
      <c r="H127" s="49"/>
      <c r="I127" s="50"/>
      <c r="J127" s="33">
        <v>3</v>
      </c>
      <c r="K127" s="33">
        <v>2</v>
      </c>
      <c r="L127" s="33">
        <v>1</v>
      </c>
      <c r="M127" s="33">
        <v>0</v>
      </c>
      <c r="N127" s="22">
        <f t="shared" ref="N127:N128" si="27">K127+L127+M127</f>
        <v>3</v>
      </c>
      <c r="O127" s="22">
        <f t="shared" ref="O127:O128" si="28">P127-N127</f>
        <v>2</v>
      </c>
      <c r="P127" s="22">
        <f t="shared" ref="P127:P128" si="29">ROUND(PRODUCT(J127,25)/14,0)</f>
        <v>5</v>
      </c>
      <c r="Q127" s="33"/>
      <c r="R127" s="33" t="s">
        <v>29</v>
      </c>
      <c r="S127" s="34"/>
      <c r="T127" s="12" t="s">
        <v>39</v>
      </c>
    </row>
    <row r="128" spans="1:20" s="46" customFormat="1">
      <c r="A128" s="51" t="s">
        <v>176</v>
      </c>
      <c r="B128" s="48" t="s">
        <v>177</v>
      </c>
      <c r="C128" s="49"/>
      <c r="D128" s="49"/>
      <c r="E128" s="49"/>
      <c r="F128" s="49"/>
      <c r="G128" s="49"/>
      <c r="H128" s="49"/>
      <c r="I128" s="50"/>
      <c r="J128" s="33">
        <v>3</v>
      </c>
      <c r="K128" s="33">
        <v>2</v>
      </c>
      <c r="L128" s="33">
        <v>1</v>
      </c>
      <c r="M128" s="33">
        <v>0</v>
      </c>
      <c r="N128" s="22">
        <f t="shared" si="27"/>
        <v>3</v>
      </c>
      <c r="O128" s="22">
        <f t="shared" si="28"/>
        <v>2</v>
      </c>
      <c r="P128" s="22">
        <f t="shared" si="29"/>
        <v>5</v>
      </c>
      <c r="Q128" s="33"/>
      <c r="R128" s="33" t="s">
        <v>29</v>
      </c>
      <c r="S128" s="34"/>
      <c r="T128" s="12" t="s">
        <v>39</v>
      </c>
    </row>
    <row r="129" spans="1:20">
      <c r="A129" s="51" t="s">
        <v>178</v>
      </c>
      <c r="B129" s="63" t="s">
        <v>179</v>
      </c>
      <c r="C129" s="64"/>
      <c r="D129" s="64"/>
      <c r="E129" s="64"/>
      <c r="F129" s="64"/>
      <c r="G129" s="64"/>
      <c r="H129" s="64"/>
      <c r="I129" s="65"/>
      <c r="J129" s="33">
        <v>3</v>
      </c>
      <c r="K129" s="33">
        <v>2</v>
      </c>
      <c r="L129" s="33">
        <v>1</v>
      </c>
      <c r="M129" s="33">
        <v>0</v>
      </c>
      <c r="N129" s="22">
        <f t="shared" ref="N129:N144" si="30">K129+L129+M129</f>
        <v>3</v>
      </c>
      <c r="O129" s="22">
        <f t="shared" ref="O129:O144" si="31">P129-N129</f>
        <v>2</v>
      </c>
      <c r="P129" s="22">
        <f t="shared" ref="P129:P144" si="32">ROUND(PRODUCT(J129,25)/14,0)</f>
        <v>5</v>
      </c>
      <c r="Q129" s="33"/>
      <c r="R129" s="33" t="s">
        <v>29</v>
      </c>
      <c r="S129" s="34"/>
      <c r="T129" s="12" t="s">
        <v>39</v>
      </c>
    </row>
    <row r="130" spans="1:20">
      <c r="A130" s="51" t="s">
        <v>180</v>
      </c>
      <c r="B130" s="63" t="s">
        <v>181</v>
      </c>
      <c r="C130" s="64"/>
      <c r="D130" s="64"/>
      <c r="E130" s="64"/>
      <c r="F130" s="64"/>
      <c r="G130" s="64"/>
      <c r="H130" s="64"/>
      <c r="I130" s="65"/>
      <c r="J130" s="33">
        <v>3</v>
      </c>
      <c r="K130" s="33">
        <v>2</v>
      </c>
      <c r="L130" s="33">
        <v>1</v>
      </c>
      <c r="M130" s="33">
        <v>0</v>
      </c>
      <c r="N130" s="22">
        <f>K130+L130+M130</f>
        <v>3</v>
      </c>
      <c r="O130" s="22">
        <f>P130-N130</f>
        <v>2</v>
      </c>
      <c r="P130" s="22">
        <f>ROUND(PRODUCT(J130,25)/14,0)</f>
        <v>5</v>
      </c>
      <c r="Q130" s="33"/>
      <c r="R130" s="33" t="s">
        <v>29</v>
      </c>
      <c r="S130" s="34"/>
      <c r="T130" s="12" t="s">
        <v>39</v>
      </c>
    </row>
    <row r="131" spans="1:20" ht="9.75" customHeight="1">
      <c r="A131" s="117" t="s">
        <v>264</v>
      </c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9"/>
    </row>
    <row r="132" spans="1:20">
      <c r="A132" s="51" t="s">
        <v>182</v>
      </c>
      <c r="B132" s="63" t="s">
        <v>183</v>
      </c>
      <c r="C132" s="64"/>
      <c r="D132" s="64"/>
      <c r="E132" s="64"/>
      <c r="F132" s="64"/>
      <c r="G132" s="64"/>
      <c r="H132" s="64"/>
      <c r="I132" s="65"/>
      <c r="J132" s="33">
        <v>3</v>
      </c>
      <c r="K132" s="33">
        <v>2</v>
      </c>
      <c r="L132" s="33">
        <v>1</v>
      </c>
      <c r="M132" s="33">
        <v>0</v>
      </c>
      <c r="N132" s="22">
        <f t="shared" si="30"/>
        <v>3</v>
      </c>
      <c r="O132" s="22">
        <f t="shared" si="31"/>
        <v>2</v>
      </c>
      <c r="P132" s="22">
        <f t="shared" si="32"/>
        <v>5</v>
      </c>
      <c r="Q132" s="33"/>
      <c r="R132" s="33" t="s">
        <v>29</v>
      </c>
      <c r="S132" s="34"/>
      <c r="T132" s="12" t="s">
        <v>38</v>
      </c>
    </row>
    <row r="133" spans="1:20" s="46" customFormat="1">
      <c r="A133" s="51" t="s">
        <v>184</v>
      </c>
      <c r="B133" s="48" t="s">
        <v>185</v>
      </c>
      <c r="C133" s="49"/>
      <c r="D133" s="49"/>
      <c r="E133" s="49"/>
      <c r="F133" s="49"/>
      <c r="G133" s="49"/>
      <c r="H133" s="49"/>
      <c r="I133" s="50"/>
      <c r="J133" s="33">
        <v>3</v>
      </c>
      <c r="K133" s="33">
        <v>2</v>
      </c>
      <c r="L133" s="33">
        <v>1</v>
      </c>
      <c r="M133" s="33">
        <v>0</v>
      </c>
      <c r="N133" s="22">
        <f t="shared" ref="N133:N135" si="33">K133+L133+M133</f>
        <v>3</v>
      </c>
      <c r="O133" s="22">
        <f t="shared" ref="O133:O135" si="34">P133-N133</f>
        <v>2</v>
      </c>
      <c r="P133" s="22">
        <f t="shared" ref="P133:P135" si="35">ROUND(PRODUCT(J133,25)/14,0)</f>
        <v>5</v>
      </c>
      <c r="Q133" s="33"/>
      <c r="R133" s="33" t="s">
        <v>29</v>
      </c>
      <c r="S133" s="34"/>
      <c r="T133" s="12" t="s">
        <v>38</v>
      </c>
    </row>
    <row r="134" spans="1:20" s="46" customFormat="1">
      <c r="A134" s="51" t="s">
        <v>186</v>
      </c>
      <c r="B134" s="48" t="s">
        <v>187</v>
      </c>
      <c r="C134" s="49"/>
      <c r="D134" s="49"/>
      <c r="E134" s="49"/>
      <c r="F134" s="49"/>
      <c r="G134" s="49"/>
      <c r="H134" s="49"/>
      <c r="I134" s="50"/>
      <c r="J134" s="33">
        <v>3</v>
      </c>
      <c r="K134" s="33">
        <v>2</v>
      </c>
      <c r="L134" s="33">
        <v>1</v>
      </c>
      <c r="M134" s="33">
        <v>0</v>
      </c>
      <c r="N134" s="22">
        <f t="shared" si="33"/>
        <v>3</v>
      </c>
      <c r="O134" s="22">
        <f t="shared" si="34"/>
        <v>2</v>
      </c>
      <c r="P134" s="22">
        <f t="shared" si="35"/>
        <v>5</v>
      </c>
      <c r="Q134" s="33"/>
      <c r="R134" s="33" t="s">
        <v>29</v>
      </c>
      <c r="S134" s="34"/>
      <c r="T134" s="12" t="s">
        <v>38</v>
      </c>
    </row>
    <row r="135" spans="1:20" s="46" customFormat="1">
      <c r="A135" s="51" t="s">
        <v>188</v>
      </c>
      <c r="B135" s="48" t="s">
        <v>189</v>
      </c>
      <c r="C135" s="49"/>
      <c r="D135" s="49"/>
      <c r="E135" s="49"/>
      <c r="F135" s="49"/>
      <c r="G135" s="49"/>
      <c r="H135" s="49"/>
      <c r="I135" s="50"/>
      <c r="J135" s="33">
        <v>3</v>
      </c>
      <c r="K135" s="33">
        <v>2</v>
      </c>
      <c r="L135" s="33">
        <v>1</v>
      </c>
      <c r="M135" s="33">
        <v>0</v>
      </c>
      <c r="N135" s="22">
        <f t="shared" si="33"/>
        <v>3</v>
      </c>
      <c r="O135" s="22">
        <f t="shared" si="34"/>
        <v>2</v>
      </c>
      <c r="P135" s="22">
        <f t="shared" si="35"/>
        <v>5</v>
      </c>
      <c r="Q135" s="33"/>
      <c r="R135" s="33" t="s">
        <v>29</v>
      </c>
      <c r="S135" s="34"/>
      <c r="T135" s="12" t="s">
        <v>38</v>
      </c>
    </row>
    <row r="136" spans="1:20">
      <c r="A136" s="51" t="s">
        <v>190</v>
      </c>
      <c r="B136" s="63" t="s">
        <v>191</v>
      </c>
      <c r="C136" s="64"/>
      <c r="D136" s="64"/>
      <c r="E136" s="64"/>
      <c r="F136" s="64"/>
      <c r="G136" s="64"/>
      <c r="H136" s="64"/>
      <c r="I136" s="65"/>
      <c r="J136" s="33">
        <v>3</v>
      </c>
      <c r="K136" s="33">
        <v>2</v>
      </c>
      <c r="L136" s="33">
        <v>1</v>
      </c>
      <c r="M136" s="33">
        <v>0</v>
      </c>
      <c r="N136" s="22">
        <f>K136+L136+M136</f>
        <v>3</v>
      </c>
      <c r="O136" s="22">
        <f>P136-N136</f>
        <v>2</v>
      </c>
      <c r="P136" s="22">
        <f>ROUND(PRODUCT(J136,25)/14,0)</f>
        <v>5</v>
      </c>
      <c r="Q136" s="33"/>
      <c r="R136" s="33" t="s">
        <v>29</v>
      </c>
      <c r="S136" s="34"/>
      <c r="T136" s="12" t="s">
        <v>38</v>
      </c>
    </row>
    <row r="137" spans="1:20">
      <c r="A137" s="51" t="s">
        <v>192</v>
      </c>
      <c r="B137" s="63" t="s">
        <v>193</v>
      </c>
      <c r="C137" s="64"/>
      <c r="D137" s="64"/>
      <c r="E137" s="64"/>
      <c r="F137" s="64"/>
      <c r="G137" s="64"/>
      <c r="H137" s="64"/>
      <c r="I137" s="65"/>
      <c r="J137" s="33">
        <v>3</v>
      </c>
      <c r="K137" s="33">
        <v>2</v>
      </c>
      <c r="L137" s="33">
        <v>1</v>
      </c>
      <c r="M137" s="33">
        <v>0</v>
      </c>
      <c r="N137" s="22">
        <f t="shared" si="30"/>
        <v>3</v>
      </c>
      <c r="O137" s="22">
        <f t="shared" si="31"/>
        <v>2</v>
      </c>
      <c r="P137" s="22">
        <f t="shared" si="32"/>
        <v>5</v>
      </c>
      <c r="Q137" s="33"/>
      <c r="R137" s="33" t="s">
        <v>29</v>
      </c>
      <c r="S137" s="34"/>
      <c r="T137" s="12" t="s">
        <v>38</v>
      </c>
    </row>
    <row r="138" spans="1:20" ht="9" customHeight="1">
      <c r="A138" s="117" t="s">
        <v>263</v>
      </c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9"/>
    </row>
    <row r="139" spans="1:20">
      <c r="A139" s="74" t="s">
        <v>208</v>
      </c>
      <c r="B139" s="75" t="s">
        <v>209</v>
      </c>
      <c r="C139" s="76"/>
      <c r="D139" s="76"/>
      <c r="E139" s="76"/>
      <c r="F139" s="76"/>
      <c r="G139" s="76"/>
      <c r="H139" s="76"/>
      <c r="I139" s="78"/>
      <c r="J139" s="79">
        <v>3</v>
      </c>
      <c r="K139" s="79">
        <v>2</v>
      </c>
      <c r="L139" s="79">
        <v>1</v>
      </c>
      <c r="M139" s="79">
        <v>0</v>
      </c>
      <c r="N139" s="80">
        <f t="shared" si="30"/>
        <v>3</v>
      </c>
      <c r="O139" s="80">
        <f t="shared" si="31"/>
        <v>2</v>
      </c>
      <c r="P139" s="80">
        <f t="shared" si="32"/>
        <v>5</v>
      </c>
      <c r="Q139" s="79"/>
      <c r="R139" s="79" t="s">
        <v>29</v>
      </c>
      <c r="S139" s="81"/>
      <c r="T139" s="82" t="s">
        <v>39</v>
      </c>
    </row>
    <row r="140" spans="1:20" s="46" customFormat="1">
      <c r="A140" s="74" t="s">
        <v>196</v>
      </c>
      <c r="B140" s="69" t="s">
        <v>197</v>
      </c>
      <c r="C140" s="77"/>
      <c r="D140" s="77"/>
      <c r="E140" s="77"/>
      <c r="F140" s="77"/>
      <c r="G140" s="77"/>
      <c r="H140" s="77"/>
      <c r="I140" s="83"/>
      <c r="J140" s="79">
        <v>3</v>
      </c>
      <c r="K140" s="79">
        <v>2</v>
      </c>
      <c r="L140" s="79">
        <v>1</v>
      </c>
      <c r="M140" s="79">
        <v>0</v>
      </c>
      <c r="N140" s="80">
        <f t="shared" ref="N140:N141" si="36">K140+L140+M140</f>
        <v>3</v>
      </c>
      <c r="O140" s="80">
        <f t="shared" ref="O140:O141" si="37">P140-N140</f>
        <v>2</v>
      </c>
      <c r="P140" s="80">
        <f t="shared" ref="P140:P141" si="38">ROUND(PRODUCT(J140,25)/14,0)</f>
        <v>5</v>
      </c>
      <c r="Q140" s="79"/>
      <c r="R140" s="79" t="s">
        <v>29</v>
      </c>
      <c r="S140" s="81"/>
      <c r="T140" s="82" t="s">
        <v>39</v>
      </c>
    </row>
    <row r="141" spans="1:20" s="46" customFormat="1">
      <c r="A141" s="74" t="s">
        <v>198</v>
      </c>
      <c r="B141" s="69" t="s">
        <v>199</v>
      </c>
      <c r="C141" s="77"/>
      <c r="D141" s="77"/>
      <c r="E141" s="77"/>
      <c r="F141" s="77"/>
      <c r="G141" s="77"/>
      <c r="H141" s="77"/>
      <c r="I141" s="83"/>
      <c r="J141" s="79">
        <v>3</v>
      </c>
      <c r="K141" s="79">
        <v>2</v>
      </c>
      <c r="L141" s="79">
        <v>1</v>
      </c>
      <c r="M141" s="79">
        <v>0</v>
      </c>
      <c r="N141" s="80">
        <f t="shared" si="36"/>
        <v>3</v>
      </c>
      <c r="O141" s="80">
        <f t="shared" si="37"/>
        <v>2</v>
      </c>
      <c r="P141" s="80">
        <f t="shared" si="38"/>
        <v>5</v>
      </c>
      <c r="Q141" s="79"/>
      <c r="R141" s="79" t="s">
        <v>29</v>
      </c>
      <c r="S141" s="81"/>
      <c r="T141" s="82" t="s">
        <v>39</v>
      </c>
    </row>
    <row r="142" spans="1:20" s="71" customFormat="1">
      <c r="A142" s="74" t="s">
        <v>221</v>
      </c>
      <c r="B142" s="69" t="s">
        <v>222</v>
      </c>
      <c r="C142" s="77"/>
      <c r="D142" s="77"/>
      <c r="E142" s="77"/>
      <c r="F142" s="77"/>
      <c r="G142" s="77"/>
      <c r="H142" s="77"/>
      <c r="I142" s="83"/>
      <c r="J142" s="79">
        <v>3</v>
      </c>
      <c r="K142" s="79">
        <v>2</v>
      </c>
      <c r="L142" s="79">
        <v>1</v>
      </c>
      <c r="M142" s="79">
        <v>0</v>
      </c>
      <c r="N142" s="80">
        <f>K142+L142+M142</f>
        <v>3</v>
      </c>
      <c r="O142" s="80">
        <f t="shared" ref="O142" si="39">P142-N142</f>
        <v>2</v>
      </c>
      <c r="P142" s="80">
        <f t="shared" ref="P142" si="40">ROUND(PRODUCT(J142,25)/14,0)</f>
        <v>5</v>
      </c>
      <c r="Q142" s="79"/>
      <c r="R142" s="79" t="s">
        <v>29</v>
      </c>
      <c r="S142" s="81"/>
      <c r="T142" s="82" t="s">
        <v>39</v>
      </c>
    </row>
    <row r="143" spans="1:20">
      <c r="A143" s="74" t="s">
        <v>200</v>
      </c>
      <c r="B143" s="75" t="s">
        <v>201</v>
      </c>
      <c r="C143" s="76"/>
      <c r="D143" s="76"/>
      <c r="E143" s="76"/>
      <c r="F143" s="76"/>
      <c r="G143" s="76"/>
      <c r="H143" s="76"/>
      <c r="I143" s="78"/>
      <c r="J143" s="79">
        <v>3</v>
      </c>
      <c r="K143" s="79">
        <v>2</v>
      </c>
      <c r="L143" s="79">
        <v>1</v>
      </c>
      <c r="M143" s="79">
        <v>0</v>
      </c>
      <c r="N143" s="80">
        <f t="shared" si="30"/>
        <v>3</v>
      </c>
      <c r="O143" s="80">
        <f t="shared" si="31"/>
        <v>2</v>
      </c>
      <c r="P143" s="80">
        <f t="shared" si="32"/>
        <v>5</v>
      </c>
      <c r="Q143" s="79"/>
      <c r="R143" s="79" t="s">
        <v>29</v>
      </c>
      <c r="S143" s="81"/>
      <c r="T143" s="82" t="s">
        <v>39</v>
      </c>
    </row>
    <row r="144" spans="1:20">
      <c r="A144" s="74" t="s">
        <v>202</v>
      </c>
      <c r="B144" s="75" t="s">
        <v>203</v>
      </c>
      <c r="C144" s="76"/>
      <c r="D144" s="76"/>
      <c r="E144" s="76"/>
      <c r="F144" s="76"/>
      <c r="G144" s="76"/>
      <c r="H144" s="76"/>
      <c r="I144" s="78"/>
      <c r="J144" s="79">
        <v>3</v>
      </c>
      <c r="K144" s="79">
        <v>2</v>
      </c>
      <c r="L144" s="79">
        <v>1</v>
      </c>
      <c r="M144" s="79">
        <v>0</v>
      </c>
      <c r="N144" s="80">
        <f t="shared" si="30"/>
        <v>3</v>
      </c>
      <c r="O144" s="80">
        <f t="shared" si="31"/>
        <v>2</v>
      </c>
      <c r="P144" s="80">
        <f t="shared" si="32"/>
        <v>5</v>
      </c>
      <c r="Q144" s="79"/>
      <c r="R144" s="79" t="s">
        <v>29</v>
      </c>
      <c r="S144" s="81"/>
      <c r="T144" s="82" t="s">
        <v>39</v>
      </c>
    </row>
    <row r="145" spans="1:20" ht="10.5" customHeight="1">
      <c r="A145" s="117" t="s">
        <v>261</v>
      </c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1"/>
    </row>
    <row r="146" spans="1:20" s="46" customFormat="1">
      <c r="A146" s="74" t="s">
        <v>204</v>
      </c>
      <c r="B146" s="69" t="s">
        <v>205</v>
      </c>
      <c r="C146" s="77"/>
      <c r="D146" s="77"/>
      <c r="E146" s="77"/>
      <c r="F146" s="77"/>
      <c r="G146" s="77"/>
      <c r="H146" s="77"/>
      <c r="I146" s="83"/>
      <c r="J146" s="79">
        <v>4</v>
      </c>
      <c r="K146" s="79">
        <v>2</v>
      </c>
      <c r="L146" s="79">
        <v>1</v>
      </c>
      <c r="M146" s="79">
        <v>0</v>
      </c>
      <c r="N146" s="80">
        <f>K146+L146+M146</f>
        <v>3</v>
      </c>
      <c r="O146" s="80">
        <f>P146-N146</f>
        <v>4</v>
      </c>
      <c r="P146" s="80">
        <f>ROUND(PRODUCT(J146,25)/14,0)</f>
        <v>7</v>
      </c>
      <c r="Q146" s="79"/>
      <c r="R146" s="79" t="s">
        <v>29</v>
      </c>
      <c r="S146" s="81"/>
      <c r="T146" s="82" t="s">
        <v>39</v>
      </c>
    </row>
    <row r="147" spans="1:20" s="71" customFormat="1">
      <c r="A147" s="74" t="s">
        <v>260</v>
      </c>
      <c r="B147" s="75" t="s">
        <v>259</v>
      </c>
      <c r="C147" s="76"/>
      <c r="D147" s="76"/>
      <c r="E147" s="76"/>
      <c r="F147" s="76"/>
      <c r="G147" s="76"/>
      <c r="H147" s="76"/>
      <c r="I147" s="78"/>
      <c r="J147" s="79">
        <v>4</v>
      </c>
      <c r="K147" s="79">
        <v>2</v>
      </c>
      <c r="L147" s="79">
        <v>1</v>
      </c>
      <c r="M147" s="79">
        <v>0</v>
      </c>
      <c r="N147" s="80">
        <f t="shared" ref="N147" si="41">K147+L147+M147</f>
        <v>3</v>
      </c>
      <c r="O147" s="80">
        <f t="shared" ref="O147" si="42">P147-N147</f>
        <v>4</v>
      </c>
      <c r="P147" s="80">
        <f t="shared" ref="P147" si="43">ROUND(PRODUCT(J147,25)/14,0)</f>
        <v>7</v>
      </c>
      <c r="Q147" s="79"/>
      <c r="R147" s="79" t="s">
        <v>29</v>
      </c>
      <c r="S147" s="81"/>
      <c r="T147" s="82" t="s">
        <v>39</v>
      </c>
    </row>
    <row r="148" spans="1:20">
      <c r="A148" s="74" t="s">
        <v>206</v>
      </c>
      <c r="B148" s="69" t="s">
        <v>207</v>
      </c>
      <c r="C148" s="77"/>
      <c r="D148" s="77"/>
      <c r="E148" s="77"/>
      <c r="F148" s="77"/>
      <c r="G148" s="77"/>
      <c r="H148" s="77"/>
      <c r="I148" s="83"/>
      <c r="J148" s="79">
        <v>4</v>
      </c>
      <c r="K148" s="79">
        <v>2</v>
      </c>
      <c r="L148" s="79">
        <v>1</v>
      </c>
      <c r="M148" s="79">
        <v>0</v>
      </c>
      <c r="N148" s="80">
        <f>K148+L148+M148</f>
        <v>3</v>
      </c>
      <c r="O148" s="80">
        <f t="shared" ref="O148:O163" si="44">P148-N148</f>
        <v>4</v>
      </c>
      <c r="P148" s="80">
        <f t="shared" ref="P148:P158" si="45">ROUND(PRODUCT(J148,25)/14,0)</f>
        <v>7</v>
      </c>
      <c r="Q148" s="79"/>
      <c r="R148" s="79" t="s">
        <v>29</v>
      </c>
      <c r="S148" s="81"/>
      <c r="T148" s="82" t="s">
        <v>39</v>
      </c>
    </row>
    <row r="149" spans="1:20" s="99" customFormat="1">
      <c r="A149" s="74" t="s">
        <v>276</v>
      </c>
      <c r="B149" s="102" t="s">
        <v>275</v>
      </c>
      <c r="C149" s="100"/>
      <c r="D149" s="100"/>
      <c r="E149" s="100"/>
      <c r="F149" s="100"/>
      <c r="G149" s="100"/>
      <c r="H149" s="100"/>
      <c r="I149" s="101"/>
      <c r="J149" s="79">
        <v>4</v>
      </c>
      <c r="K149" s="79">
        <v>2</v>
      </c>
      <c r="L149" s="79">
        <v>1</v>
      </c>
      <c r="M149" s="79">
        <v>0</v>
      </c>
      <c r="N149" s="80">
        <f>K149+L149+M149</f>
        <v>3</v>
      </c>
      <c r="O149" s="80">
        <f t="shared" si="44"/>
        <v>4</v>
      </c>
      <c r="P149" s="80">
        <f t="shared" si="45"/>
        <v>7</v>
      </c>
      <c r="Q149" s="79"/>
      <c r="R149" s="79" t="s">
        <v>29</v>
      </c>
      <c r="S149" s="81"/>
      <c r="T149" s="82"/>
    </row>
    <row r="150" spans="1:20">
      <c r="A150" s="74" t="s">
        <v>194</v>
      </c>
      <c r="B150" s="97" t="s">
        <v>195</v>
      </c>
      <c r="C150" s="77"/>
      <c r="D150" s="77"/>
      <c r="E150" s="77"/>
      <c r="F150" s="77"/>
      <c r="G150" s="77"/>
      <c r="H150" s="77"/>
      <c r="I150" s="83"/>
      <c r="J150" s="79">
        <v>4</v>
      </c>
      <c r="K150" s="79">
        <v>2</v>
      </c>
      <c r="L150" s="79">
        <v>1</v>
      </c>
      <c r="M150" s="79">
        <v>0</v>
      </c>
      <c r="N150" s="80">
        <f>K150+L150+M150</f>
        <v>3</v>
      </c>
      <c r="O150" s="80">
        <f t="shared" si="44"/>
        <v>4</v>
      </c>
      <c r="P150" s="80">
        <f t="shared" si="45"/>
        <v>7</v>
      </c>
      <c r="Q150" s="79"/>
      <c r="R150" s="79" t="s">
        <v>29</v>
      </c>
      <c r="S150" s="81"/>
      <c r="T150" s="82" t="s">
        <v>39</v>
      </c>
    </row>
    <row r="151" spans="1:20">
      <c r="A151" s="74" t="s">
        <v>210</v>
      </c>
      <c r="B151" s="75" t="s">
        <v>211</v>
      </c>
      <c r="C151" s="76"/>
      <c r="D151" s="76"/>
      <c r="E151" s="76"/>
      <c r="F151" s="76"/>
      <c r="G151" s="76"/>
      <c r="H151" s="76"/>
      <c r="I151" s="78"/>
      <c r="J151" s="79">
        <v>4</v>
      </c>
      <c r="K151" s="79">
        <v>2</v>
      </c>
      <c r="L151" s="79">
        <v>1</v>
      </c>
      <c r="M151" s="79">
        <v>0</v>
      </c>
      <c r="N151" s="80">
        <f>K151+L151+M151</f>
        <v>3</v>
      </c>
      <c r="O151" s="80">
        <f t="shared" si="44"/>
        <v>4</v>
      </c>
      <c r="P151" s="80">
        <f t="shared" si="45"/>
        <v>7</v>
      </c>
      <c r="Q151" s="79"/>
      <c r="R151" s="79" t="s">
        <v>29</v>
      </c>
      <c r="S151" s="81"/>
      <c r="T151" s="82" t="s">
        <v>39</v>
      </c>
    </row>
    <row r="152" spans="1:20" ht="10.5" customHeight="1">
      <c r="A152" s="117" t="s">
        <v>51</v>
      </c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1"/>
    </row>
    <row r="153" spans="1:20" ht="38.25">
      <c r="A153" s="84" t="s">
        <v>212</v>
      </c>
      <c r="B153" s="111" t="s">
        <v>278</v>
      </c>
      <c r="C153" s="248"/>
      <c r="D153" s="248"/>
      <c r="E153" s="248"/>
      <c r="F153" s="248"/>
      <c r="G153" s="248"/>
      <c r="H153" s="248"/>
      <c r="I153" s="249"/>
      <c r="J153" s="79">
        <v>3</v>
      </c>
      <c r="K153" s="79">
        <v>1</v>
      </c>
      <c r="L153" s="79">
        <v>1</v>
      </c>
      <c r="M153" s="79">
        <v>0</v>
      </c>
      <c r="N153" s="80">
        <f>K153+L153+M153</f>
        <v>2</v>
      </c>
      <c r="O153" s="80">
        <f>P153-N153</f>
        <v>3</v>
      </c>
      <c r="P153" s="80">
        <f>ROUND(PRODUCT(J153,25)/14,0)</f>
        <v>5</v>
      </c>
      <c r="Q153" s="79"/>
      <c r="R153" s="79" t="s">
        <v>29</v>
      </c>
      <c r="S153" s="81"/>
      <c r="T153" s="82" t="s">
        <v>40</v>
      </c>
    </row>
    <row r="154" spans="1:20" s="46" customFormat="1">
      <c r="A154" s="74" t="s">
        <v>213</v>
      </c>
      <c r="B154" s="69" t="s">
        <v>214</v>
      </c>
      <c r="C154" s="77"/>
      <c r="D154" s="77"/>
      <c r="E154" s="77"/>
      <c r="F154" s="77"/>
      <c r="G154" s="77"/>
      <c r="H154" s="77"/>
      <c r="I154" s="83"/>
      <c r="J154" s="79">
        <v>3</v>
      </c>
      <c r="K154" s="79">
        <v>1</v>
      </c>
      <c r="L154" s="79">
        <v>1</v>
      </c>
      <c r="M154" s="79">
        <v>0</v>
      </c>
      <c r="N154" s="80">
        <f t="shared" ref="N154:N156" si="46">K154+L154+M154</f>
        <v>2</v>
      </c>
      <c r="O154" s="80">
        <f t="shared" ref="O154:O156" si="47">P154-N154</f>
        <v>3</v>
      </c>
      <c r="P154" s="80">
        <f t="shared" ref="P154:P156" si="48">ROUND(PRODUCT(J154,25)/14,0)</f>
        <v>5</v>
      </c>
      <c r="Q154" s="79"/>
      <c r="R154" s="79" t="s">
        <v>29</v>
      </c>
      <c r="S154" s="81"/>
      <c r="T154" s="82" t="s">
        <v>40</v>
      </c>
    </row>
    <row r="155" spans="1:20" s="46" customFormat="1">
      <c r="A155" s="74" t="s">
        <v>215</v>
      </c>
      <c r="B155" s="69" t="s">
        <v>216</v>
      </c>
      <c r="C155" s="77"/>
      <c r="D155" s="77"/>
      <c r="E155" s="77"/>
      <c r="F155" s="77"/>
      <c r="G155" s="77"/>
      <c r="H155" s="77"/>
      <c r="I155" s="83"/>
      <c r="J155" s="79">
        <v>3</v>
      </c>
      <c r="K155" s="79">
        <v>1</v>
      </c>
      <c r="L155" s="79">
        <v>1</v>
      </c>
      <c r="M155" s="79">
        <v>0</v>
      </c>
      <c r="N155" s="80">
        <f t="shared" si="46"/>
        <v>2</v>
      </c>
      <c r="O155" s="80">
        <f t="shared" si="47"/>
        <v>3</v>
      </c>
      <c r="P155" s="80">
        <f t="shared" si="48"/>
        <v>5</v>
      </c>
      <c r="Q155" s="79"/>
      <c r="R155" s="79" t="s">
        <v>29</v>
      </c>
      <c r="S155" s="81"/>
      <c r="T155" s="82" t="s">
        <v>40</v>
      </c>
    </row>
    <row r="156" spans="1:20" s="46" customFormat="1">
      <c r="A156" s="51" t="s">
        <v>217</v>
      </c>
      <c r="B156" s="48" t="s">
        <v>218</v>
      </c>
      <c r="C156" s="49"/>
      <c r="D156" s="49"/>
      <c r="E156" s="49"/>
      <c r="F156" s="49"/>
      <c r="G156" s="49"/>
      <c r="H156" s="49"/>
      <c r="I156" s="50"/>
      <c r="J156" s="33">
        <v>3</v>
      </c>
      <c r="K156" s="33">
        <v>1</v>
      </c>
      <c r="L156" s="33">
        <v>1</v>
      </c>
      <c r="M156" s="33">
        <v>0</v>
      </c>
      <c r="N156" s="22">
        <f t="shared" si="46"/>
        <v>2</v>
      </c>
      <c r="O156" s="22">
        <f t="shared" si="47"/>
        <v>3</v>
      </c>
      <c r="P156" s="22">
        <f t="shared" si="48"/>
        <v>5</v>
      </c>
      <c r="Q156" s="33"/>
      <c r="R156" s="33" t="s">
        <v>29</v>
      </c>
      <c r="S156" s="34"/>
      <c r="T156" s="12" t="s">
        <v>40</v>
      </c>
    </row>
    <row r="157" spans="1:20" s="46" customFormat="1">
      <c r="A157" s="108" t="s">
        <v>52</v>
      </c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10"/>
    </row>
    <row r="158" spans="1:20">
      <c r="A158" s="51" t="s">
        <v>219</v>
      </c>
      <c r="B158" s="251" t="s">
        <v>220</v>
      </c>
      <c r="C158" s="252"/>
      <c r="D158" s="252"/>
      <c r="E158" s="252"/>
      <c r="F158" s="252"/>
      <c r="G158" s="252"/>
      <c r="H158" s="252"/>
      <c r="I158" s="253"/>
      <c r="J158" s="79">
        <v>4</v>
      </c>
      <c r="K158" s="33">
        <v>2</v>
      </c>
      <c r="L158" s="33">
        <v>1</v>
      </c>
      <c r="M158" s="33">
        <v>0</v>
      </c>
      <c r="N158" s="22">
        <f>K158+L158+M158</f>
        <v>3</v>
      </c>
      <c r="O158" s="22">
        <f t="shared" si="44"/>
        <v>4</v>
      </c>
      <c r="P158" s="22">
        <f t="shared" si="45"/>
        <v>7</v>
      </c>
      <c r="Q158" s="33"/>
      <c r="R158" s="33" t="s">
        <v>29</v>
      </c>
      <c r="S158" s="34"/>
      <c r="T158" s="12" t="s">
        <v>39</v>
      </c>
    </row>
    <row r="159" spans="1:20" s="46" customFormat="1">
      <c r="A159" s="74" t="s">
        <v>223</v>
      </c>
      <c r="B159" s="69" t="s">
        <v>224</v>
      </c>
      <c r="C159" s="77"/>
      <c r="D159" s="77"/>
      <c r="E159" s="77"/>
      <c r="F159" s="77"/>
      <c r="G159" s="77"/>
      <c r="H159" s="77"/>
      <c r="I159" s="83"/>
      <c r="J159" s="79">
        <v>4</v>
      </c>
      <c r="K159" s="79">
        <v>2</v>
      </c>
      <c r="L159" s="79">
        <v>1</v>
      </c>
      <c r="M159" s="79">
        <v>0</v>
      </c>
      <c r="N159" s="80">
        <f>K159+L159+M159</f>
        <v>3</v>
      </c>
      <c r="O159" s="80">
        <f t="shared" ref="O159" si="49">P159-N159</f>
        <v>4</v>
      </c>
      <c r="P159" s="80">
        <f t="shared" ref="P159" si="50">ROUND(PRODUCT(J159,25)/14,0)</f>
        <v>7</v>
      </c>
      <c r="Q159" s="79"/>
      <c r="R159" s="79" t="s">
        <v>29</v>
      </c>
      <c r="S159" s="81"/>
      <c r="T159" s="82" t="s">
        <v>39</v>
      </c>
    </row>
    <row r="160" spans="1:20">
      <c r="A160" s="74" t="s">
        <v>225</v>
      </c>
      <c r="B160" s="69" t="s">
        <v>226</v>
      </c>
      <c r="C160" s="77"/>
      <c r="D160" s="77"/>
      <c r="E160" s="77"/>
      <c r="F160" s="77"/>
      <c r="G160" s="77"/>
      <c r="H160" s="77"/>
      <c r="I160" s="83"/>
      <c r="J160" s="79">
        <v>4</v>
      </c>
      <c r="K160" s="79">
        <v>2</v>
      </c>
      <c r="L160" s="79">
        <v>1</v>
      </c>
      <c r="M160" s="79">
        <v>0</v>
      </c>
      <c r="N160" s="80">
        <f>K160+L160+M160</f>
        <v>3</v>
      </c>
      <c r="O160" s="80">
        <f>P160-N160</f>
        <v>4</v>
      </c>
      <c r="P160" s="80">
        <f>ROUND(PRODUCT(J160,25)/14,0)</f>
        <v>7</v>
      </c>
      <c r="Q160" s="79"/>
      <c r="R160" s="79" t="s">
        <v>29</v>
      </c>
      <c r="S160" s="81"/>
      <c r="T160" s="82" t="s">
        <v>39</v>
      </c>
    </row>
    <row r="161" spans="1:20">
      <c r="A161" s="74" t="s">
        <v>227</v>
      </c>
      <c r="B161" s="254" t="s">
        <v>228</v>
      </c>
      <c r="C161" s="248"/>
      <c r="D161" s="248"/>
      <c r="E161" s="248"/>
      <c r="F161" s="248"/>
      <c r="G161" s="248"/>
      <c r="H161" s="248"/>
      <c r="I161" s="249"/>
      <c r="J161" s="79">
        <v>4</v>
      </c>
      <c r="K161" s="79">
        <v>2</v>
      </c>
      <c r="L161" s="79">
        <v>1</v>
      </c>
      <c r="M161" s="79">
        <v>0</v>
      </c>
      <c r="N161" s="80">
        <f>K161+L161+M161</f>
        <v>3</v>
      </c>
      <c r="O161" s="80">
        <f>P161-N161</f>
        <v>4</v>
      </c>
      <c r="P161" s="80">
        <f>ROUND(PRODUCT(J161,25)/14,0)</f>
        <v>7</v>
      </c>
      <c r="Q161" s="79"/>
      <c r="R161" s="79" t="s">
        <v>29</v>
      </c>
      <c r="S161" s="81"/>
      <c r="T161" s="82" t="s">
        <v>39</v>
      </c>
    </row>
    <row r="162" spans="1:20">
      <c r="A162" s="117" t="s">
        <v>237</v>
      </c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9"/>
    </row>
    <row r="163" spans="1:20" ht="38.25">
      <c r="A163" s="84" t="s">
        <v>273</v>
      </c>
      <c r="B163" s="111" t="s">
        <v>279</v>
      </c>
      <c r="C163" s="248"/>
      <c r="D163" s="248"/>
      <c r="E163" s="248"/>
      <c r="F163" s="248"/>
      <c r="G163" s="248"/>
      <c r="H163" s="248"/>
      <c r="I163" s="249"/>
      <c r="J163" s="79">
        <v>3</v>
      </c>
      <c r="K163" s="79">
        <v>1</v>
      </c>
      <c r="L163" s="79">
        <v>1</v>
      </c>
      <c r="M163" s="79">
        <v>0</v>
      </c>
      <c r="N163" s="80">
        <f>K163+L163+M163</f>
        <v>2</v>
      </c>
      <c r="O163" s="80">
        <f t="shared" si="44"/>
        <v>4</v>
      </c>
      <c r="P163" s="80">
        <f>ROUND(PRODUCT(J163,25)/12,0)</f>
        <v>6</v>
      </c>
      <c r="Q163" s="79"/>
      <c r="R163" s="79" t="s">
        <v>29</v>
      </c>
      <c r="S163" s="81"/>
      <c r="T163" s="82" t="s">
        <v>40</v>
      </c>
    </row>
    <row r="164" spans="1:20" s="46" customFormat="1">
      <c r="A164" s="84" t="s">
        <v>229</v>
      </c>
      <c r="B164" s="111" t="s">
        <v>230</v>
      </c>
      <c r="C164" s="112"/>
      <c r="D164" s="112"/>
      <c r="E164" s="112"/>
      <c r="F164" s="112"/>
      <c r="G164" s="112"/>
      <c r="H164" s="112"/>
      <c r="I164" s="113"/>
      <c r="J164" s="79">
        <v>3</v>
      </c>
      <c r="K164" s="79">
        <v>1</v>
      </c>
      <c r="L164" s="79">
        <v>1</v>
      </c>
      <c r="M164" s="79">
        <v>0</v>
      </c>
      <c r="N164" s="80">
        <f>K164+L164+M164</f>
        <v>2</v>
      </c>
      <c r="O164" s="80">
        <f t="shared" ref="O164" si="51">P164-N164</f>
        <v>4</v>
      </c>
      <c r="P164" s="80">
        <f>ROUND(PRODUCT(J164,25)/12,0)</f>
        <v>6</v>
      </c>
      <c r="Q164" s="79"/>
      <c r="R164" s="79" t="s">
        <v>29</v>
      </c>
      <c r="S164" s="81"/>
      <c r="T164" s="82" t="s">
        <v>40</v>
      </c>
    </row>
    <row r="165" spans="1:20">
      <c r="A165" s="74" t="s">
        <v>231</v>
      </c>
      <c r="B165" s="69" t="s">
        <v>232</v>
      </c>
      <c r="C165" s="77"/>
      <c r="D165" s="77"/>
      <c r="E165" s="77"/>
      <c r="F165" s="77"/>
      <c r="G165" s="77"/>
      <c r="H165" s="77"/>
      <c r="I165" s="83"/>
      <c r="J165" s="79">
        <v>3</v>
      </c>
      <c r="K165" s="79">
        <v>1</v>
      </c>
      <c r="L165" s="79">
        <v>1</v>
      </c>
      <c r="M165" s="79">
        <v>0</v>
      </c>
      <c r="N165" s="80">
        <f>K165+L165+M165</f>
        <v>2</v>
      </c>
      <c r="O165" s="80">
        <f>P165-N165</f>
        <v>4</v>
      </c>
      <c r="P165" s="80">
        <f>ROUND(PRODUCT(J165,25)/12,0)</f>
        <v>6</v>
      </c>
      <c r="Q165" s="79"/>
      <c r="R165" s="79" t="s">
        <v>29</v>
      </c>
      <c r="S165" s="81"/>
      <c r="T165" s="82" t="s">
        <v>40</v>
      </c>
    </row>
    <row r="166" spans="1:20">
      <c r="A166" s="74" t="s">
        <v>233</v>
      </c>
      <c r="B166" s="69" t="s">
        <v>234</v>
      </c>
      <c r="C166" s="77"/>
      <c r="D166" s="77"/>
      <c r="E166" s="77"/>
      <c r="F166" s="77"/>
      <c r="G166" s="77"/>
      <c r="H166" s="77"/>
      <c r="I166" s="83"/>
      <c r="J166" s="79">
        <v>3</v>
      </c>
      <c r="K166" s="79">
        <v>1</v>
      </c>
      <c r="L166" s="79">
        <v>1</v>
      </c>
      <c r="M166" s="79">
        <v>0</v>
      </c>
      <c r="N166" s="80">
        <f>K166+L166+M166</f>
        <v>2</v>
      </c>
      <c r="O166" s="80">
        <f>P166-N166</f>
        <v>4</v>
      </c>
      <c r="P166" s="80">
        <f>ROUND(PRODUCT(J166,25)/12,0)</f>
        <v>6</v>
      </c>
      <c r="Q166" s="79"/>
      <c r="R166" s="79" t="s">
        <v>29</v>
      </c>
      <c r="S166" s="81"/>
      <c r="T166" s="82" t="s">
        <v>40</v>
      </c>
    </row>
    <row r="167" spans="1:20">
      <c r="A167" s="51" t="s">
        <v>235</v>
      </c>
      <c r="B167" s="245" t="s">
        <v>236</v>
      </c>
      <c r="C167" s="246"/>
      <c r="D167" s="246"/>
      <c r="E167" s="246"/>
      <c r="F167" s="246"/>
      <c r="G167" s="246"/>
      <c r="H167" s="246"/>
      <c r="I167" s="247"/>
      <c r="J167" s="79">
        <v>3</v>
      </c>
      <c r="K167" s="33">
        <v>1</v>
      </c>
      <c r="L167" s="33">
        <v>1</v>
      </c>
      <c r="M167" s="33">
        <v>0</v>
      </c>
      <c r="N167" s="22">
        <f>K167+L167+M167</f>
        <v>2</v>
      </c>
      <c r="O167" s="22">
        <f>P167-N167</f>
        <v>4</v>
      </c>
      <c r="P167" s="22">
        <f>ROUND(PRODUCT(J167,25)/12,0)</f>
        <v>6</v>
      </c>
      <c r="Q167" s="33"/>
      <c r="R167" s="33" t="s">
        <v>29</v>
      </c>
      <c r="S167" s="34"/>
      <c r="T167" s="12" t="s">
        <v>40</v>
      </c>
    </row>
    <row r="168" spans="1:20" ht="24.75" customHeight="1">
      <c r="A168" s="173" t="s">
        <v>54</v>
      </c>
      <c r="B168" s="174"/>
      <c r="C168" s="174"/>
      <c r="D168" s="174"/>
      <c r="E168" s="174"/>
      <c r="F168" s="174"/>
      <c r="G168" s="174"/>
      <c r="H168" s="174"/>
      <c r="I168" s="175"/>
      <c r="J168" s="27">
        <f t="shared" ref="J168:P168" si="52">SUM(J124,J132,J139,J146,J153,J158,J163)</f>
        <v>23</v>
      </c>
      <c r="K168" s="27">
        <f t="shared" si="52"/>
        <v>12</v>
      </c>
      <c r="L168" s="27">
        <f t="shared" si="52"/>
        <v>7</v>
      </c>
      <c r="M168" s="27">
        <f t="shared" si="52"/>
        <v>0</v>
      </c>
      <c r="N168" s="27">
        <f t="shared" si="52"/>
        <v>19</v>
      </c>
      <c r="O168" s="27">
        <f t="shared" si="52"/>
        <v>21</v>
      </c>
      <c r="P168" s="27">
        <f t="shared" si="52"/>
        <v>40</v>
      </c>
      <c r="Q168" s="27">
        <f>COUNTIF(Q124,"E")+COUNTIF(Q132,"E")+COUNTIF(Q139,"E")+COUNTIF(Q146,"E")+COUNTIF(Q153,"E")+COUNTIF(Q163,"E")</f>
        <v>0</v>
      </c>
      <c r="R168" s="27">
        <f>COUNTIF(R124,"C")+COUNTIF(R132,"C")+COUNTIF(R139,"C")+COUNTIF(R146,"C")+COUNTIF(R153,"C")+COUNTIF(R158,"C")+COUNTIF(R163,"C")</f>
        <v>7</v>
      </c>
      <c r="S168" s="27">
        <f>COUNTIF(S124,"VP")+COUNTIF(S132,"VP")+COUNTIF(S139,"VP")+COUNTIF(S146,"VP")+COUNTIF(S153,"VP")+COUNTIF(S163,"VP")</f>
        <v>0</v>
      </c>
      <c r="T168" s="93">
        <f>7/48</f>
        <v>0.14583333333333334</v>
      </c>
    </row>
    <row r="169" spans="1:20" ht="13.5" customHeight="1">
      <c r="A169" s="155" t="s">
        <v>55</v>
      </c>
      <c r="B169" s="156"/>
      <c r="C169" s="156"/>
      <c r="D169" s="156"/>
      <c r="E169" s="156"/>
      <c r="F169" s="156"/>
      <c r="G169" s="156"/>
      <c r="H169" s="156"/>
      <c r="I169" s="156"/>
      <c r="J169" s="157"/>
      <c r="K169" s="91">
        <f>SUM(K124,K132,K139,K146,K153)*14+ SUM(K158,K163)*12</f>
        <v>162</v>
      </c>
      <c r="L169" s="91">
        <f t="shared" ref="L169:P169" si="53">SUM(L124,L132,L139,L146,L153)*14+ SUM(L158,L163)*12</f>
        <v>94</v>
      </c>
      <c r="M169" s="91">
        <f t="shared" si="53"/>
        <v>0</v>
      </c>
      <c r="N169" s="91">
        <f t="shared" si="53"/>
        <v>256</v>
      </c>
      <c r="O169" s="91">
        <f t="shared" si="53"/>
        <v>278</v>
      </c>
      <c r="P169" s="91">
        <f t="shared" si="53"/>
        <v>534</v>
      </c>
      <c r="Q169" s="161"/>
      <c r="R169" s="162"/>
      <c r="S169" s="162"/>
      <c r="T169" s="163"/>
    </row>
    <row r="170" spans="1:20">
      <c r="A170" s="158"/>
      <c r="B170" s="159"/>
      <c r="C170" s="159"/>
      <c r="D170" s="159"/>
      <c r="E170" s="159"/>
      <c r="F170" s="159"/>
      <c r="G170" s="159"/>
      <c r="H170" s="159"/>
      <c r="I170" s="159"/>
      <c r="J170" s="160"/>
      <c r="K170" s="170">
        <f>SUM(K169:M169)</f>
        <v>256</v>
      </c>
      <c r="L170" s="171"/>
      <c r="M170" s="172"/>
      <c r="N170" s="167">
        <f>SUM(N169:O169)</f>
        <v>534</v>
      </c>
      <c r="O170" s="168"/>
      <c r="P170" s="169"/>
      <c r="Q170" s="164"/>
      <c r="R170" s="165"/>
      <c r="S170" s="165"/>
      <c r="T170" s="166"/>
    </row>
    <row r="171" spans="1:20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5"/>
      <c r="L171" s="15"/>
      <c r="M171" s="15"/>
      <c r="N171" s="16"/>
      <c r="O171" s="16"/>
      <c r="P171" s="16"/>
      <c r="Q171" s="17"/>
      <c r="R171" s="17"/>
      <c r="S171" s="17"/>
      <c r="T171" s="17"/>
    </row>
    <row r="172" spans="1:20" ht="15" customHeight="1">
      <c r="A172" s="192" t="s">
        <v>56</v>
      </c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</row>
    <row r="173" spans="1:20" ht="24" customHeight="1">
      <c r="A173" s="143" t="s">
        <v>28</v>
      </c>
      <c r="B173" s="145" t="s">
        <v>27</v>
      </c>
      <c r="C173" s="146"/>
      <c r="D173" s="146"/>
      <c r="E173" s="146"/>
      <c r="F173" s="146"/>
      <c r="G173" s="146"/>
      <c r="H173" s="146"/>
      <c r="I173" s="147"/>
      <c r="J173" s="141" t="s">
        <v>42</v>
      </c>
      <c r="K173" s="233" t="s">
        <v>25</v>
      </c>
      <c r="L173" s="233"/>
      <c r="M173" s="233"/>
      <c r="N173" s="233" t="s">
        <v>43</v>
      </c>
      <c r="O173" s="234"/>
      <c r="P173" s="234"/>
      <c r="Q173" s="233" t="s">
        <v>24</v>
      </c>
      <c r="R173" s="233"/>
      <c r="S173" s="233"/>
      <c r="T173" s="233" t="s">
        <v>23</v>
      </c>
    </row>
    <row r="174" spans="1:20" ht="16.5" customHeight="1">
      <c r="A174" s="144"/>
      <c r="B174" s="148"/>
      <c r="C174" s="149"/>
      <c r="D174" s="149"/>
      <c r="E174" s="149"/>
      <c r="F174" s="149"/>
      <c r="G174" s="149"/>
      <c r="H174" s="149"/>
      <c r="I174" s="150"/>
      <c r="J174" s="142"/>
      <c r="K174" s="4" t="s">
        <v>29</v>
      </c>
      <c r="L174" s="4" t="s">
        <v>30</v>
      </c>
      <c r="M174" s="4" t="s">
        <v>31</v>
      </c>
      <c r="N174" s="13" t="s">
        <v>35</v>
      </c>
      <c r="O174" s="13" t="s">
        <v>8</v>
      </c>
      <c r="P174" s="13" t="s">
        <v>32</v>
      </c>
      <c r="Q174" s="13" t="s">
        <v>33</v>
      </c>
      <c r="R174" s="13" t="s">
        <v>29</v>
      </c>
      <c r="S174" s="13" t="s">
        <v>34</v>
      </c>
      <c r="T174" s="233"/>
    </row>
    <row r="175" spans="1:20" ht="18.75" hidden="1" customHeight="1">
      <c r="A175" s="255" t="s">
        <v>57</v>
      </c>
      <c r="B175" s="255"/>
      <c r="C175" s="255"/>
      <c r="D175" s="255"/>
      <c r="E175" s="255"/>
      <c r="F175" s="255"/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/>
      <c r="T175" s="255"/>
    </row>
    <row r="176" spans="1:20" hidden="1">
      <c r="A176" s="51"/>
      <c r="B176" s="63"/>
      <c r="C176" s="64"/>
      <c r="D176" s="64"/>
      <c r="E176" s="64"/>
      <c r="F176" s="64"/>
      <c r="G176" s="64"/>
      <c r="H176" s="64"/>
      <c r="I176" s="65"/>
      <c r="J176" s="33"/>
      <c r="K176" s="33"/>
      <c r="L176" s="33"/>
      <c r="M176" s="33"/>
      <c r="N176" s="22">
        <f>K176+L176+M176</f>
        <v>0</v>
      </c>
      <c r="O176" s="22">
        <v>0</v>
      </c>
      <c r="P176" s="22">
        <v>0</v>
      </c>
      <c r="Q176" s="33"/>
      <c r="R176" s="33"/>
      <c r="S176" s="34"/>
      <c r="T176" s="12"/>
    </row>
    <row r="177" spans="1:20" hidden="1">
      <c r="A177" s="66"/>
      <c r="B177" s="135"/>
      <c r="C177" s="136"/>
      <c r="D177" s="136"/>
      <c r="E177" s="136"/>
      <c r="F177" s="136"/>
      <c r="G177" s="136"/>
      <c r="H177" s="136"/>
      <c r="I177" s="137"/>
      <c r="J177" s="33"/>
      <c r="K177" s="33"/>
      <c r="L177" s="33"/>
      <c r="M177" s="33"/>
      <c r="N177" s="22">
        <f>K177+L177+M177</f>
        <v>0</v>
      </c>
      <c r="O177" s="22">
        <v>0</v>
      </c>
      <c r="P177" s="22">
        <v>0</v>
      </c>
      <c r="Q177" s="33"/>
      <c r="R177" s="33"/>
      <c r="S177" s="34"/>
      <c r="T177" s="12"/>
    </row>
    <row r="178" spans="1:20" ht="18" hidden="1" customHeight="1">
      <c r="A178" s="108" t="s">
        <v>58</v>
      </c>
      <c r="B178" s="194"/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5"/>
    </row>
    <row r="179" spans="1:20" hidden="1">
      <c r="A179" s="40"/>
      <c r="B179" s="251"/>
      <c r="C179" s="252"/>
      <c r="D179" s="252"/>
      <c r="E179" s="252"/>
      <c r="F179" s="252"/>
      <c r="G179" s="252"/>
      <c r="H179" s="252"/>
      <c r="I179" s="253"/>
      <c r="J179" s="33">
        <v>0</v>
      </c>
      <c r="K179" s="33">
        <v>0</v>
      </c>
      <c r="L179" s="33">
        <v>0</v>
      </c>
      <c r="M179" s="33">
        <v>0</v>
      </c>
      <c r="N179" s="22">
        <f>K179+L179+M179</f>
        <v>0</v>
      </c>
      <c r="O179" s="22">
        <f>P179-N179</f>
        <v>0</v>
      </c>
      <c r="P179" s="22">
        <f>ROUND(PRODUCT(J179,25)/14,0)</f>
        <v>0</v>
      </c>
      <c r="Q179" s="33"/>
      <c r="R179" s="33"/>
      <c r="S179" s="34"/>
      <c r="T179" s="12"/>
    </row>
    <row r="180" spans="1:20" ht="15" customHeight="1">
      <c r="A180" s="108" t="s">
        <v>59</v>
      </c>
      <c r="B180" s="194"/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5"/>
    </row>
    <row r="181" spans="1:20" ht="56.25">
      <c r="A181" s="96" t="s">
        <v>287</v>
      </c>
      <c r="B181" s="135" t="s">
        <v>239</v>
      </c>
      <c r="C181" s="136"/>
      <c r="D181" s="136"/>
      <c r="E181" s="136"/>
      <c r="F181" s="136"/>
      <c r="G181" s="136"/>
      <c r="H181" s="136"/>
      <c r="I181" s="137"/>
      <c r="J181" s="33">
        <v>3</v>
      </c>
      <c r="K181" s="33">
        <v>0</v>
      </c>
      <c r="L181" s="33">
        <v>2</v>
      </c>
      <c r="M181" s="33">
        <v>0</v>
      </c>
      <c r="N181" s="22">
        <f>K181+L181+M181</f>
        <v>2</v>
      </c>
      <c r="O181" s="22">
        <f>P181-N181</f>
        <v>3</v>
      </c>
      <c r="P181" s="22">
        <f>ROUND(PRODUCT(J181,25)/14,0)</f>
        <v>5</v>
      </c>
      <c r="Q181" s="33"/>
      <c r="R181" s="33" t="s">
        <v>29</v>
      </c>
      <c r="S181" s="34"/>
      <c r="T181" s="12" t="s">
        <v>41</v>
      </c>
    </row>
    <row r="182" spans="1:20" ht="15.75" customHeight="1">
      <c r="A182" s="108" t="s">
        <v>60</v>
      </c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10"/>
    </row>
    <row r="183" spans="1:20" ht="56.25">
      <c r="A183" s="96" t="s">
        <v>240</v>
      </c>
      <c r="B183" s="135" t="s">
        <v>241</v>
      </c>
      <c r="C183" s="136"/>
      <c r="D183" s="136"/>
      <c r="E183" s="136"/>
      <c r="F183" s="136"/>
      <c r="G183" s="136"/>
      <c r="H183" s="136"/>
      <c r="I183" s="137"/>
      <c r="J183" s="33">
        <v>3</v>
      </c>
      <c r="K183" s="33">
        <v>0</v>
      </c>
      <c r="L183" s="33">
        <v>2</v>
      </c>
      <c r="M183" s="33">
        <v>0</v>
      </c>
      <c r="N183" s="22">
        <f>K183+L183+M183</f>
        <v>2</v>
      </c>
      <c r="O183" s="22">
        <f>P183-N183</f>
        <v>3</v>
      </c>
      <c r="P183" s="22">
        <f>ROUND(PRODUCT(J183,25)/14,0)</f>
        <v>5</v>
      </c>
      <c r="Q183" s="33"/>
      <c r="R183" s="33" t="s">
        <v>29</v>
      </c>
      <c r="S183" s="34"/>
      <c r="T183" s="12" t="s">
        <v>41</v>
      </c>
    </row>
    <row r="184" spans="1:20" ht="15.75" customHeight="1">
      <c r="A184" s="108" t="s">
        <v>61</v>
      </c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10"/>
    </row>
    <row r="185" spans="1:20" s="71" customFormat="1" ht="15.75" customHeight="1">
      <c r="A185" s="74" t="s">
        <v>238</v>
      </c>
      <c r="B185" s="75" t="s">
        <v>269</v>
      </c>
      <c r="C185" s="70"/>
      <c r="D185" s="70"/>
      <c r="E185" s="64"/>
      <c r="F185" s="64"/>
      <c r="G185" s="64"/>
      <c r="H185" s="64"/>
      <c r="I185" s="65"/>
      <c r="J185" s="33">
        <v>4</v>
      </c>
      <c r="K185" s="33">
        <v>2</v>
      </c>
      <c r="L185" s="33">
        <v>1</v>
      </c>
      <c r="M185" s="33">
        <v>1</v>
      </c>
      <c r="N185" s="22">
        <f>K185+L185+M185</f>
        <v>4</v>
      </c>
      <c r="O185" s="22">
        <f>P185-N185</f>
        <v>3</v>
      </c>
      <c r="P185" s="22">
        <f>ROUND(PRODUCT(J185,25)/14,0)</f>
        <v>7</v>
      </c>
      <c r="Q185" s="33"/>
      <c r="R185" s="33" t="s">
        <v>29</v>
      </c>
      <c r="S185" s="34"/>
      <c r="T185" s="12" t="s">
        <v>41</v>
      </c>
    </row>
    <row r="186" spans="1:20" ht="56.25">
      <c r="A186" s="96" t="s">
        <v>242</v>
      </c>
      <c r="B186" s="135" t="s">
        <v>243</v>
      </c>
      <c r="C186" s="136"/>
      <c r="D186" s="136"/>
      <c r="E186" s="136"/>
      <c r="F186" s="136"/>
      <c r="G186" s="136"/>
      <c r="H186" s="136"/>
      <c r="I186" s="137"/>
      <c r="J186" s="33">
        <v>3</v>
      </c>
      <c r="K186" s="33">
        <v>0</v>
      </c>
      <c r="L186" s="33">
        <v>2</v>
      </c>
      <c r="M186" s="33">
        <v>0</v>
      </c>
      <c r="N186" s="22">
        <f>K186+L186+M186</f>
        <v>2</v>
      </c>
      <c r="O186" s="22">
        <f>P186-N186</f>
        <v>3</v>
      </c>
      <c r="P186" s="22">
        <f>ROUND(PRODUCT(J186,25)/14,0)</f>
        <v>5</v>
      </c>
      <c r="Q186" s="33"/>
      <c r="R186" s="33" t="s">
        <v>29</v>
      </c>
      <c r="S186" s="34"/>
      <c r="T186" s="12" t="s">
        <v>41</v>
      </c>
    </row>
    <row r="187" spans="1:20" ht="18.75" customHeight="1">
      <c r="A187" s="108" t="s">
        <v>62</v>
      </c>
      <c r="B187" s="194"/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5"/>
    </row>
    <row r="188" spans="1:20" ht="56.25">
      <c r="A188" s="96" t="s">
        <v>244</v>
      </c>
      <c r="B188" s="135" t="s">
        <v>245</v>
      </c>
      <c r="C188" s="136"/>
      <c r="D188" s="136"/>
      <c r="E188" s="136"/>
      <c r="F188" s="136"/>
      <c r="G188" s="136"/>
      <c r="H188" s="136"/>
      <c r="I188" s="137"/>
      <c r="J188" s="33">
        <v>3</v>
      </c>
      <c r="K188" s="33">
        <v>0</v>
      </c>
      <c r="L188" s="33">
        <v>2</v>
      </c>
      <c r="M188" s="33">
        <v>0</v>
      </c>
      <c r="N188" s="22">
        <f>K188+L188+M188</f>
        <v>2</v>
      </c>
      <c r="O188" s="22">
        <f>P188-N188</f>
        <v>4</v>
      </c>
      <c r="P188" s="22">
        <f>ROUND(PRODUCT(J188,25)/12,0)</f>
        <v>6</v>
      </c>
      <c r="Q188" s="33"/>
      <c r="R188" s="33" t="s">
        <v>29</v>
      </c>
      <c r="S188" s="34"/>
      <c r="T188" s="12" t="s">
        <v>41</v>
      </c>
    </row>
    <row r="189" spans="1:20" ht="30" customHeight="1">
      <c r="A189" s="173" t="s">
        <v>54</v>
      </c>
      <c r="B189" s="174"/>
      <c r="C189" s="174"/>
      <c r="D189" s="174"/>
      <c r="E189" s="174"/>
      <c r="F189" s="174"/>
      <c r="G189" s="174"/>
      <c r="H189" s="174"/>
      <c r="I189" s="175"/>
      <c r="J189" s="27">
        <f>SUM(J181,J183,J185,J188)</f>
        <v>13</v>
      </c>
      <c r="K189" s="27">
        <f t="shared" ref="K189:P189" si="54">SUM(K181,K183,K185,K188)</f>
        <v>2</v>
      </c>
      <c r="L189" s="27">
        <f t="shared" si="54"/>
        <v>7</v>
      </c>
      <c r="M189" s="27">
        <f t="shared" si="54"/>
        <v>1</v>
      </c>
      <c r="N189" s="27">
        <f t="shared" si="54"/>
        <v>10</v>
      </c>
      <c r="O189" s="27">
        <f t="shared" si="54"/>
        <v>13</v>
      </c>
      <c r="P189" s="27">
        <f t="shared" si="54"/>
        <v>23</v>
      </c>
      <c r="Q189" s="27">
        <f>COUNTIF(Q181,"E")+COUNTIF(Q183,"E")+COUNTIF(Q185,"E")+COUNTIF(Q188,"E")</f>
        <v>0</v>
      </c>
      <c r="R189" s="27">
        <f>COUNTIF(R181,"C")+COUNTIF(R183,"C")+COUNTIF(R185,"C")+COUNTIF(R188,"C")</f>
        <v>4</v>
      </c>
      <c r="S189" s="27">
        <f>COUNTIF(S181,"VP")+COUNTIF(S183,"VP")+COUNTIF(S185,"VP")+COUNTIF(S188,"VP")</f>
        <v>0</v>
      </c>
      <c r="T189" s="93">
        <f>5/48</f>
        <v>0.10416666666666667</v>
      </c>
    </row>
    <row r="190" spans="1:20" ht="16.5" customHeight="1">
      <c r="A190" s="155" t="s">
        <v>55</v>
      </c>
      <c r="B190" s="156"/>
      <c r="C190" s="156"/>
      <c r="D190" s="156"/>
      <c r="E190" s="156"/>
      <c r="F190" s="156"/>
      <c r="G190" s="156"/>
      <c r="H190" s="156"/>
      <c r="I190" s="156"/>
      <c r="J190" s="157"/>
      <c r="K190" s="27">
        <f>SUM(K181,K183,K185)*14+K188*12</f>
        <v>28</v>
      </c>
      <c r="L190" s="27">
        <f t="shared" ref="L190:P190" si="55">SUM(L181,L183,L185)*14+L188*12</f>
        <v>94</v>
      </c>
      <c r="M190" s="27">
        <f t="shared" si="55"/>
        <v>14</v>
      </c>
      <c r="N190" s="27">
        <f t="shared" si="55"/>
        <v>136</v>
      </c>
      <c r="O190" s="27">
        <f t="shared" si="55"/>
        <v>174</v>
      </c>
      <c r="P190" s="27">
        <f t="shared" si="55"/>
        <v>310</v>
      </c>
      <c r="Q190" s="161"/>
      <c r="R190" s="162"/>
      <c r="S190" s="162"/>
      <c r="T190" s="163"/>
    </row>
    <row r="191" spans="1:20" ht="15" customHeight="1">
      <c r="A191" s="158"/>
      <c r="B191" s="159"/>
      <c r="C191" s="159"/>
      <c r="D191" s="159"/>
      <c r="E191" s="159"/>
      <c r="F191" s="159"/>
      <c r="G191" s="159"/>
      <c r="H191" s="159"/>
      <c r="I191" s="159"/>
      <c r="J191" s="160"/>
      <c r="K191" s="170">
        <f>SUM(K190:M190)</f>
        <v>136</v>
      </c>
      <c r="L191" s="171"/>
      <c r="M191" s="172"/>
      <c r="N191" s="167">
        <f>SUM(N190:O190)</f>
        <v>310</v>
      </c>
      <c r="O191" s="168"/>
      <c r="P191" s="169"/>
      <c r="Q191" s="164"/>
      <c r="R191" s="165"/>
      <c r="S191" s="165"/>
      <c r="T191" s="166"/>
    </row>
    <row r="192" spans="1:20" ht="1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5"/>
      <c r="L192" s="15"/>
      <c r="M192" s="15"/>
      <c r="N192" s="18"/>
      <c r="O192" s="18"/>
      <c r="P192" s="18"/>
      <c r="Q192" s="18"/>
      <c r="R192" s="18"/>
      <c r="S192" s="18"/>
      <c r="T192" s="18"/>
    </row>
    <row r="193" spans="1:20" ht="24" customHeight="1">
      <c r="A193" s="192" t="s">
        <v>274</v>
      </c>
      <c r="B193" s="193"/>
      <c r="C193" s="193"/>
      <c r="D193" s="193"/>
      <c r="E193" s="193"/>
      <c r="F193" s="193"/>
      <c r="G193" s="19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  <c r="R193" s="193"/>
      <c r="S193" s="193"/>
      <c r="T193" s="193"/>
    </row>
    <row r="194" spans="1:20" ht="16.5" customHeight="1">
      <c r="A194" s="190" t="s">
        <v>65</v>
      </c>
      <c r="B194" s="191"/>
      <c r="C194" s="191"/>
      <c r="D194" s="191"/>
      <c r="E194" s="191"/>
      <c r="F194" s="191"/>
      <c r="G194" s="191"/>
      <c r="H194" s="191"/>
      <c r="I194" s="191"/>
      <c r="J194" s="191"/>
      <c r="K194" s="191"/>
      <c r="L194" s="191"/>
      <c r="M194" s="191"/>
      <c r="N194" s="191"/>
      <c r="O194" s="191"/>
      <c r="P194" s="191"/>
      <c r="Q194" s="191"/>
      <c r="R194" s="191"/>
      <c r="S194" s="191"/>
      <c r="T194" s="191"/>
    </row>
    <row r="195" spans="1:20" ht="34.5" customHeight="1">
      <c r="A195" s="190" t="s">
        <v>28</v>
      </c>
      <c r="B195" s="190" t="s">
        <v>27</v>
      </c>
      <c r="C195" s="190"/>
      <c r="D195" s="190"/>
      <c r="E195" s="190"/>
      <c r="F195" s="190"/>
      <c r="G195" s="190"/>
      <c r="H195" s="190"/>
      <c r="I195" s="190"/>
      <c r="J195" s="186" t="s">
        <v>42</v>
      </c>
      <c r="K195" s="186" t="s">
        <v>25</v>
      </c>
      <c r="L195" s="186"/>
      <c r="M195" s="186"/>
      <c r="N195" s="186" t="s">
        <v>43</v>
      </c>
      <c r="O195" s="186"/>
      <c r="P195" s="186"/>
      <c r="Q195" s="186" t="s">
        <v>24</v>
      </c>
      <c r="R195" s="186"/>
      <c r="S195" s="186"/>
      <c r="T195" s="186" t="s">
        <v>23</v>
      </c>
    </row>
    <row r="196" spans="1:20">
      <c r="A196" s="190"/>
      <c r="B196" s="190"/>
      <c r="C196" s="190"/>
      <c r="D196" s="190"/>
      <c r="E196" s="190"/>
      <c r="F196" s="190"/>
      <c r="G196" s="190"/>
      <c r="H196" s="190"/>
      <c r="I196" s="190"/>
      <c r="J196" s="186"/>
      <c r="K196" s="37" t="s">
        <v>29</v>
      </c>
      <c r="L196" s="37" t="s">
        <v>30</v>
      </c>
      <c r="M196" s="37" t="s">
        <v>31</v>
      </c>
      <c r="N196" s="37" t="s">
        <v>35</v>
      </c>
      <c r="O196" s="37" t="s">
        <v>8</v>
      </c>
      <c r="P196" s="37" t="s">
        <v>32</v>
      </c>
      <c r="Q196" s="37" t="s">
        <v>33</v>
      </c>
      <c r="R196" s="37" t="s">
        <v>29</v>
      </c>
      <c r="S196" s="37" t="s">
        <v>34</v>
      </c>
      <c r="T196" s="186"/>
    </row>
    <row r="197" spans="1:20" ht="17.25" customHeight="1">
      <c r="A197" s="120" t="s">
        <v>63</v>
      </c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2"/>
    </row>
    <row r="198" spans="1:20">
      <c r="A198" s="41" t="str">
        <f t="shared" ref="A198:A205" si="56">IF(ISNA(INDEX($A$38:$T$178,MATCH($B198,$B$38:$B$178,0),1)),"",INDEX($A$38:$T$178,MATCH($B198,$B$38:$B$178,0),1))</f>
        <v>ELM0001</v>
      </c>
      <c r="B198" s="187" t="s">
        <v>85</v>
      </c>
      <c r="C198" s="188"/>
      <c r="D198" s="188"/>
      <c r="E198" s="188"/>
      <c r="F198" s="188"/>
      <c r="G198" s="188"/>
      <c r="H198" s="188"/>
      <c r="I198" s="189"/>
      <c r="J198" s="22">
        <f t="shared" ref="J198:J208" si="57">IF(ISNA(INDEX($A$38:$T$191,MATCH($B198,$B$38:$B$191,0),10)),"",INDEX($A$38:$T$191,MATCH($B198,$B$38:$B$191,0),10))</f>
        <v>6</v>
      </c>
      <c r="K198" s="22">
        <f t="shared" ref="K198:K208" si="58">IF(ISNA(INDEX($A$38:$T$191,MATCH($B198,$B$38:$B$191,0),11)),"",INDEX($A$38:$T$191,MATCH($B198,$B$38:$B$191,0),11))</f>
        <v>2</v>
      </c>
      <c r="L198" s="22">
        <f t="shared" ref="L198:L208" si="59">IF(ISNA(INDEX($A$38:$T$191,MATCH($B198,$B$38:$B$191,0),12)),"",INDEX($A$38:$T$191,MATCH($B198,$B$38:$B$191,0),12))</f>
        <v>2</v>
      </c>
      <c r="M198" s="22">
        <f t="shared" ref="M198:M208" si="60">IF(ISNA(INDEX($A$38:$T$191,MATCH($B198,$B$38:$B$191,0),13)),"",INDEX($A$38:$T$191,MATCH($B198,$B$38:$B$191,0),13))</f>
        <v>0</v>
      </c>
      <c r="N198" s="22">
        <f t="shared" ref="N198:N208" si="61">IF(ISNA(INDEX($A$38:$T$191,MATCH($B198,$B$38:$B$191,0),14)),"",INDEX($A$38:$T$191,MATCH($B198,$B$38:$B$191,0),14))</f>
        <v>4</v>
      </c>
      <c r="O198" s="22">
        <f t="shared" ref="O198:O208" si="62">IF(ISNA(INDEX($A$38:$T$191,MATCH($B198,$B$38:$B$191,0),15)),"",INDEX($A$38:$T$191,MATCH($B198,$B$38:$B$191,0),15))</f>
        <v>7</v>
      </c>
      <c r="P198" s="22">
        <f t="shared" ref="P198:P208" si="63">IF(ISNA(INDEX($A$38:$T$191,MATCH($B198,$B$38:$B$191,0),16)),"",INDEX($A$38:$T$191,MATCH($B198,$B$38:$B$191,0),16))</f>
        <v>11</v>
      </c>
      <c r="Q198" s="36" t="str">
        <f t="shared" ref="Q198:Q208" si="64">IF(ISNA(INDEX($A$38:$T$191,MATCH($B198,$B$38:$B$191,0),17)),"",INDEX($A$38:$T$191,MATCH($B198,$B$38:$B$191,0),17))</f>
        <v>E</v>
      </c>
      <c r="R198" s="36">
        <f t="shared" ref="R198:R208" si="65">IF(ISNA(INDEX($A$38:$T$191,MATCH($B198,$B$38:$B$191,0),18)),"",INDEX($A$38:$T$191,MATCH($B198,$B$38:$B$191,0),18))</f>
        <v>0</v>
      </c>
      <c r="S198" s="36">
        <f t="shared" ref="S198:S208" si="66">IF(ISNA(INDEX($A$38:$T$191,MATCH($B198,$B$38:$B$191,0),19)),"",INDEX($A$38:$T$191,MATCH($B198,$B$38:$B$191,0),19))</f>
        <v>0</v>
      </c>
      <c r="T198" s="24" t="s">
        <v>38</v>
      </c>
    </row>
    <row r="199" spans="1:20">
      <c r="A199" s="41" t="str">
        <f t="shared" si="56"/>
        <v>ELM0002</v>
      </c>
      <c r="B199" s="187" t="s">
        <v>87</v>
      </c>
      <c r="C199" s="188"/>
      <c r="D199" s="188"/>
      <c r="E199" s="188"/>
      <c r="F199" s="188"/>
      <c r="G199" s="188"/>
      <c r="H199" s="188"/>
      <c r="I199" s="189"/>
      <c r="J199" s="22">
        <f t="shared" si="57"/>
        <v>4</v>
      </c>
      <c r="K199" s="22">
        <f t="shared" si="58"/>
        <v>2</v>
      </c>
      <c r="L199" s="22">
        <f t="shared" si="59"/>
        <v>1</v>
      </c>
      <c r="M199" s="22">
        <f t="shared" si="60"/>
        <v>0</v>
      </c>
      <c r="N199" s="22">
        <f t="shared" si="61"/>
        <v>3</v>
      </c>
      <c r="O199" s="22">
        <f t="shared" si="62"/>
        <v>4</v>
      </c>
      <c r="P199" s="22">
        <f t="shared" si="63"/>
        <v>7</v>
      </c>
      <c r="Q199" s="36" t="str">
        <f t="shared" si="64"/>
        <v>E</v>
      </c>
      <c r="R199" s="36">
        <f t="shared" si="65"/>
        <v>0</v>
      </c>
      <c r="S199" s="36">
        <f t="shared" si="66"/>
        <v>0</v>
      </c>
      <c r="T199" s="24" t="s">
        <v>38</v>
      </c>
    </row>
    <row r="200" spans="1:20">
      <c r="A200" s="41" t="str">
        <f t="shared" si="56"/>
        <v>ELM0004</v>
      </c>
      <c r="B200" s="187" t="s">
        <v>91</v>
      </c>
      <c r="C200" s="188"/>
      <c r="D200" s="188"/>
      <c r="E200" s="188"/>
      <c r="F200" s="188"/>
      <c r="G200" s="188"/>
      <c r="H200" s="188"/>
      <c r="I200" s="189"/>
      <c r="J200" s="22">
        <f t="shared" si="57"/>
        <v>6</v>
      </c>
      <c r="K200" s="22">
        <f t="shared" si="58"/>
        <v>2</v>
      </c>
      <c r="L200" s="22">
        <f t="shared" si="59"/>
        <v>2</v>
      </c>
      <c r="M200" s="22">
        <f t="shared" si="60"/>
        <v>0</v>
      </c>
      <c r="N200" s="22">
        <f t="shared" si="61"/>
        <v>4</v>
      </c>
      <c r="O200" s="22">
        <f t="shared" si="62"/>
        <v>7</v>
      </c>
      <c r="P200" s="22">
        <f t="shared" si="63"/>
        <v>11</v>
      </c>
      <c r="Q200" s="36" t="str">
        <f t="shared" si="64"/>
        <v>E</v>
      </c>
      <c r="R200" s="36">
        <f t="shared" si="65"/>
        <v>0</v>
      </c>
      <c r="S200" s="36">
        <f t="shared" si="66"/>
        <v>0</v>
      </c>
      <c r="T200" s="24" t="s">
        <v>38</v>
      </c>
    </row>
    <row r="201" spans="1:20">
      <c r="A201" s="41" t="str">
        <f t="shared" si="56"/>
        <v>ELM0015</v>
      </c>
      <c r="B201" s="187" t="s">
        <v>93</v>
      </c>
      <c r="C201" s="188"/>
      <c r="D201" s="188"/>
      <c r="E201" s="188"/>
      <c r="F201" s="188"/>
      <c r="G201" s="188"/>
      <c r="H201" s="188"/>
      <c r="I201" s="189"/>
      <c r="J201" s="22">
        <f t="shared" si="57"/>
        <v>5</v>
      </c>
      <c r="K201" s="22">
        <f t="shared" si="58"/>
        <v>2</v>
      </c>
      <c r="L201" s="22">
        <f t="shared" si="59"/>
        <v>2</v>
      </c>
      <c r="M201" s="22">
        <f t="shared" si="60"/>
        <v>0</v>
      </c>
      <c r="N201" s="22">
        <f t="shared" si="61"/>
        <v>4</v>
      </c>
      <c r="O201" s="22">
        <f t="shared" si="62"/>
        <v>5</v>
      </c>
      <c r="P201" s="22">
        <f t="shared" si="63"/>
        <v>9</v>
      </c>
      <c r="Q201" s="36" t="str">
        <f t="shared" si="64"/>
        <v>E</v>
      </c>
      <c r="R201" s="36">
        <f t="shared" si="65"/>
        <v>0</v>
      </c>
      <c r="S201" s="36">
        <f t="shared" si="66"/>
        <v>0</v>
      </c>
      <c r="T201" s="24" t="s">
        <v>38</v>
      </c>
    </row>
    <row r="202" spans="1:20">
      <c r="A202" s="41" t="str">
        <f t="shared" si="56"/>
        <v>ELM0008</v>
      </c>
      <c r="B202" s="187" t="s">
        <v>106</v>
      </c>
      <c r="C202" s="188"/>
      <c r="D202" s="188"/>
      <c r="E202" s="188"/>
      <c r="F202" s="188"/>
      <c r="G202" s="188"/>
      <c r="H202" s="188"/>
      <c r="I202" s="189"/>
      <c r="J202" s="22">
        <f t="shared" si="57"/>
        <v>5</v>
      </c>
      <c r="K202" s="22">
        <f t="shared" si="58"/>
        <v>2</v>
      </c>
      <c r="L202" s="22">
        <f t="shared" si="59"/>
        <v>2</v>
      </c>
      <c r="M202" s="22">
        <f t="shared" si="60"/>
        <v>0</v>
      </c>
      <c r="N202" s="22">
        <f t="shared" si="61"/>
        <v>4</v>
      </c>
      <c r="O202" s="22">
        <f t="shared" si="62"/>
        <v>5</v>
      </c>
      <c r="P202" s="22">
        <f t="shared" si="63"/>
        <v>9</v>
      </c>
      <c r="Q202" s="36" t="str">
        <f t="shared" si="64"/>
        <v>E</v>
      </c>
      <c r="R202" s="36">
        <f t="shared" si="65"/>
        <v>0</v>
      </c>
      <c r="S202" s="36">
        <f t="shared" si="66"/>
        <v>0</v>
      </c>
      <c r="T202" s="24" t="s">
        <v>38</v>
      </c>
    </row>
    <row r="203" spans="1:20">
      <c r="A203" s="41" t="str">
        <f t="shared" si="56"/>
        <v>ELM0010</v>
      </c>
      <c r="B203" s="187" t="s">
        <v>110</v>
      </c>
      <c r="C203" s="188"/>
      <c r="D203" s="188"/>
      <c r="E203" s="188"/>
      <c r="F203" s="188"/>
      <c r="G203" s="188"/>
      <c r="H203" s="188"/>
      <c r="I203" s="189"/>
      <c r="J203" s="22">
        <f t="shared" si="57"/>
        <v>5</v>
      </c>
      <c r="K203" s="22">
        <f t="shared" si="58"/>
        <v>2</v>
      </c>
      <c r="L203" s="22">
        <f t="shared" si="59"/>
        <v>1</v>
      </c>
      <c r="M203" s="22">
        <f t="shared" si="60"/>
        <v>1</v>
      </c>
      <c r="N203" s="22">
        <f t="shared" si="61"/>
        <v>4</v>
      </c>
      <c r="O203" s="22">
        <f t="shared" si="62"/>
        <v>5</v>
      </c>
      <c r="P203" s="22">
        <f t="shared" si="63"/>
        <v>9</v>
      </c>
      <c r="Q203" s="36" t="str">
        <f t="shared" si="64"/>
        <v>E</v>
      </c>
      <c r="R203" s="36">
        <f t="shared" si="65"/>
        <v>0</v>
      </c>
      <c r="S203" s="36">
        <f t="shared" si="66"/>
        <v>0</v>
      </c>
      <c r="T203" s="24" t="s">
        <v>38</v>
      </c>
    </row>
    <row r="204" spans="1:20">
      <c r="A204" s="41" t="str">
        <f t="shared" si="56"/>
        <v>ELM0012</v>
      </c>
      <c r="B204" s="187" t="s">
        <v>114</v>
      </c>
      <c r="C204" s="188"/>
      <c r="D204" s="188"/>
      <c r="E204" s="188"/>
      <c r="F204" s="188"/>
      <c r="G204" s="188"/>
      <c r="H204" s="188"/>
      <c r="I204" s="189"/>
      <c r="J204" s="22">
        <f t="shared" si="57"/>
        <v>4</v>
      </c>
      <c r="K204" s="22">
        <f t="shared" si="58"/>
        <v>2</v>
      </c>
      <c r="L204" s="22">
        <f t="shared" si="59"/>
        <v>1</v>
      </c>
      <c r="M204" s="22">
        <f t="shared" si="60"/>
        <v>0</v>
      </c>
      <c r="N204" s="22">
        <f t="shared" si="61"/>
        <v>3</v>
      </c>
      <c r="O204" s="22">
        <f t="shared" si="62"/>
        <v>4</v>
      </c>
      <c r="P204" s="22">
        <f t="shared" si="63"/>
        <v>7</v>
      </c>
      <c r="Q204" s="36" t="str">
        <f t="shared" si="64"/>
        <v>E</v>
      </c>
      <c r="R204" s="36">
        <f t="shared" si="65"/>
        <v>0</v>
      </c>
      <c r="S204" s="36">
        <f t="shared" si="66"/>
        <v>0</v>
      </c>
      <c r="T204" s="24" t="s">
        <v>38</v>
      </c>
    </row>
    <row r="205" spans="1:20">
      <c r="A205" s="41" t="str">
        <f t="shared" si="56"/>
        <v>ELM0202</v>
      </c>
      <c r="B205" s="187" t="s">
        <v>116</v>
      </c>
      <c r="C205" s="188"/>
      <c r="D205" s="188"/>
      <c r="E205" s="188"/>
      <c r="F205" s="188"/>
      <c r="G205" s="188"/>
      <c r="H205" s="188"/>
      <c r="I205" s="189"/>
      <c r="J205" s="22">
        <f t="shared" si="57"/>
        <v>4</v>
      </c>
      <c r="K205" s="22">
        <f t="shared" si="58"/>
        <v>2</v>
      </c>
      <c r="L205" s="22">
        <f t="shared" si="59"/>
        <v>1</v>
      </c>
      <c r="M205" s="22">
        <f t="shared" si="60"/>
        <v>0</v>
      </c>
      <c r="N205" s="22">
        <f t="shared" si="61"/>
        <v>3</v>
      </c>
      <c r="O205" s="22">
        <f t="shared" si="62"/>
        <v>4</v>
      </c>
      <c r="P205" s="22">
        <f t="shared" si="63"/>
        <v>7</v>
      </c>
      <c r="Q205" s="36" t="str">
        <f t="shared" si="64"/>
        <v>E</v>
      </c>
      <c r="R205" s="36">
        <f t="shared" si="65"/>
        <v>0</v>
      </c>
      <c r="S205" s="36">
        <f t="shared" si="66"/>
        <v>0</v>
      </c>
      <c r="T205" s="24" t="s">
        <v>38</v>
      </c>
    </row>
    <row r="206" spans="1:20">
      <c r="A206" s="41" t="str">
        <f>IF(ISNA(INDEX($A$38:$T$191,MATCH($B206,$B$38:$B$191,0),1)),"",INDEX($A$38:$T$191,MATCH($B206,$B$38:$B$191,0),1))</f>
        <v>ELM0014</v>
      </c>
      <c r="B206" s="182" t="s">
        <v>119</v>
      </c>
      <c r="C206" s="182"/>
      <c r="D206" s="182"/>
      <c r="E206" s="182"/>
      <c r="F206" s="182"/>
      <c r="G206" s="182"/>
      <c r="H206" s="182"/>
      <c r="I206" s="182"/>
      <c r="J206" s="22">
        <f t="shared" si="57"/>
        <v>5</v>
      </c>
      <c r="K206" s="22">
        <f t="shared" si="58"/>
        <v>2</v>
      </c>
      <c r="L206" s="22">
        <f t="shared" si="59"/>
        <v>2</v>
      </c>
      <c r="M206" s="22">
        <f t="shared" si="60"/>
        <v>0</v>
      </c>
      <c r="N206" s="22">
        <f t="shared" si="61"/>
        <v>4</v>
      </c>
      <c r="O206" s="22">
        <f t="shared" si="62"/>
        <v>5</v>
      </c>
      <c r="P206" s="22">
        <f t="shared" si="63"/>
        <v>9</v>
      </c>
      <c r="Q206" s="36" t="str">
        <f t="shared" si="64"/>
        <v>E</v>
      </c>
      <c r="R206" s="36">
        <f t="shared" si="65"/>
        <v>0</v>
      </c>
      <c r="S206" s="36">
        <f t="shared" si="66"/>
        <v>0</v>
      </c>
      <c r="T206" s="24" t="s">
        <v>38</v>
      </c>
    </row>
    <row r="207" spans="1:20">
      <c r="A207" s="41" t="str">
        <f>IF(ISNA(INDEX($A$38:$T$191,MATCH($B207,$B$38:$B$191,0),1)),"",INDEX($A$38:$T$191,MATCH($B207,$B$38:$B$191,0),1))</f>
        <v>ELM0013</v>
      </c>
      <c r="B207" s="182" t="s">
        <v>121</v>
      </c>
      <c r="C207" s="182"/>
      <c r="D207" s="182"/>
      <c r="E207" s="182"/>
      <c r="F207" s="182"/>
      <c r="G207" s="182"/>
      <c r="H207" s="182"/>
      <c r="I207" s="182"/>
      <c r="J207" s="22">
        <f t="shared" si="57"/>
        <v>6</v>
      </c>
      <c r="K207" s="22">
        <f t="shared" si="58"/>
        <v>2</v>
      </c>
      <c r="L207" s="22">
        <f t="shared" si="59"/>
        <v>1</v>
      </c>
      <c r="M207" s="22">
        <f t="shared" si="60"/>
        <v>1</v>
      </c>
      <c r="N207" s="22">
        <f t="shared" si="61"/>
        <v>4</v>
      </c>
      <c r="O207" s="22">
        <f t="shared" si="62"/>
        <v>7</v>
      </c>
      <c r="P207" s="22">
        <f t="shared" si="63"/>
        <v>11</v>
      </c>
      <c r="Q207" s="36" t="str">
        <f t="shared" si="64"/>
        <v>E</v>
      </c>
      <c r="R207" s="36">
        <f t="shared" si="65"/>
        <v>0</v>
      </c>
      <c r="S207" s="36">
        <f t="shared" si="66"/>
        <v>0</v>
      </c>
      <c r="T207" s="24" t="s">
        <v>38</v>
      </c>
    </row>
    <row r="208" spans="1:20">
      <c r="A208" s="41" t="str">
        <f>IF(ISNA(INDEX($A$38:$T$191,MATCH($B208,$B$38:$B$191,0),1)),"",INDEX($A$38:$T$191,MATCH($B208,$B$38:$B$191,0),1))</f>
        <v>ELX0202</v>
      </c>
      <c r="B208" s="182" t="s">
        <v>130</v>
      </c>
      <c r="C208" s="182"/>
      <c r="D208" s="182"/>
      <c r="E208" s="182"/>
      <c r="F208" s="182"/>
      <c r="G208" s="182"/>
      <c r="H208" s="182"/>
      <c r="I208" s="182"/>
      <c r="J208" s="22">
        <f t="shared" si="57"/>
        <v>3</v>
      </c>
      <c r="K208" s="22">
        <f t="shared" si="58"/>
        <v>2</v>
      </c>
      <c r="L208" s="22">
        <f t="shared" si="59"/>
        <v>1</v>
      </c>
      <c r="M208" s="22">
        <f t="shared" si="60"/>
        <v>0</v>
      </c>
      <c r="N208" s="22">
        <f t="shared" si="61"/>
        <v>3</v>
      </c>
      <c r="O208" s="22">
        <f t="shared" si="62"/>
        <v>2</v>
      </c>
      <c r="P208" s="22">
        <f t="shared" si="63"/>
        <v>5</v>
      </c>
      <c r="Q208" s="36">
        <f t="shared" si="64"/>
        <v>0</v>
      </c>
      <c r="R208" s="36" t="str">
        <f t="shared" si="65"/>
        <v>C</v>
      </c>
      <c r="S208" s="36">
        <f t="shared" si="66"/>
        <v>0</v>
      </c>
      <c r="T208" s="24" t="s">
        <v>38</v>
      </c>
    </row>
    <row r="209" spans="1:20" hidden="1">
      <c r="A209" s="25" t="s">
        <v>26</v>
      </c>
      <c r="B209" s="183"/>
      <c r="C209" s="184"/>
      <c r="D209" s="184"/>
      <c r="E209" s="184"/>
      <c r="F209" s="184"/>
      <c r="G209" s="184"/>
      <c r="H209" s="184"/>
      <c r="I209" s="185"/>
      <c r="J209" s="27">
        <f>IF(ISNA(SUM(J198:J208)),"",SUM(J198:J208))</f>
        <v>53</v>
      </c>
      <c r="K209" s="27">
        <f t="shared" ref="K209:P209" si="67">SUM(K198:K208)</f>
        <v>22</v>
      </c>
      <c r="L209" s="27">
        <f t="shared" si="67"/>
        <v>16</v>
      </c>
      <c r="M209" s="27">
        <f t="shared" si="67"/>
        <v>2</v>
      </c>
      <c r="N209" s="27">
        <f t="shared" si="67"/>
        <v>40</v>
      </c>
      <c r="O209" s="27">
        <f t="shared" si="67"/>
        <v>55</v>
      </c>
      <c r="P209" s="27">
        <f t="shared" si="67"/>
        <v>95</v>
      </c>
      <c r="Q209" s="25">
        <f>COUNTIF(Q198:Q208,"E")</f>
        <v>10</v>
      </c>
      <c r="R209" s="25">
        <f>COUNTIF(R198:R208,"C")</f>
        <v>1</v>
      </c>
      <c r="S209" s="25">
        <f>COUNTIF(S198:S208,"VP")</f>
        <v>0</v>
      </c>
      <c r="T209" s="24"/>
    </row>
    <row r="210" spans="1:20" ht="17.25" hidden="1" customHeight="1">
      <c r="A210" s="120" t="s">
        <v>79</v>
      </c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2"/>
    </row>
    <row r="211" spans="1:20" hidden="1">
      <c r="A211" s="41" t="str">
        <f>IF(ISNA(INDEX($A$38:$T$191,MATCH($B211,$B$38:$B$191,0),1)),"",INDEX($A$38:$T$191,MATCH($B211,$B$38:$B$191,0),1))</f>
        <v/>
      </c>
      <c r="B211" s="182"/>
      <c r="C211" s="182"/>
      <c r="D211" s="182"/>
      <c r="E211" s="182"/>
      <c r="F211" s="182"/>
      <c r="G211" s="182"/>
      <c r="H211" s="182"/>
      <c r="I211" s="182"/>
      <c r="J211" s="22" t="str">
        <f>IF(ISNA(INDEX($A$38:$T$191,MATCH($B211,$B$38:$B$191,0),10)),"",INDEX($A$38:$T$191,MATCH($B211,$B$38:$B$191,0),10))</f>
        <v/>
      </c>
      <c r="K211" s="22" t="str">
        <f>IF(ISNA(INDEX($A$38:$T$191,MATCH($B211,$B$38:$B$191,0),11)),"",INDEX($A$38:$T$191,MATCH($B211,$B$38:$B$191,0),11))</f>
        <v/>
      </c>
      <c r="L211" s="22" t="str">
        <f>IF(ISNA(INDEX($A$38:$T$191,MATCH($B211,$B$38:$B$191,0),12)),"",INDEX($A$38:$T$191,MATCH($B211,$B$38:$B$191,0),12))</f>
        <v/>
      </c>
      <c r="M211" s="22" t="str">
        <f>IF(ISNA(INDEX($A$38:$T$191,MATCH($B211,$B$38:$B$191,0),13)),"",INDEX($A$38:$T$191,MATCH($B211,$B$38:$B$191,0),13))</f>
        <v/>
      </c>
      <c r="N211" s="22" t="str">
        <f>IF(ISNA(INDEX($A$38:$T$191,MATCH($B211,$B$38:$B$191,0),14)),"",INDEX($A$38:$T$191,MATCH($B211,$B$38:$B$191,0),14))</f>
        <v/>
      </c>
      <c r="O211" s="22" t="str">
        <f>IF(ISNA(INDEX($A$38:$T$191,MATCH($B211,$B$38:$B$191,0),15)),"",INDEX($A$38:$T$191,MATCH($B211,$B$38:$B$191,0),15))</f>
        <v/>
      </c>
      <c r="P211" s="22" t="str">
        <f>IF(ISNA(INDEX($A$38:$T$191,MATCH($B211,$B$38:$B$191,0),16)),"",INDEX($A$38:$T$191,MATCH($B211,$B$38:$B$191,0),16))</f>
        <v/>
      </c>
      <c r="Q211" s="36" t="str">
        <f>IF(ISNA(INDEX($A$38:$T$191,MATCH($B211,$B$38:$B$191,0),17)),"",INDEX($A$38:$T$191,MATCH($B211,$B$38:$B$191,0),17))</f>
        <v/>
      </c>
      <c r="R211" s="36" t="str">
        <f>IF(ISNA(INDEX($A$38:$T$191,MATCH($B211,$B$38:$B$191,0),18)),"",INDEX($A$38:$T$191,MATCH($B211,$B$38:$B$191,0),18))</f>
        <v/>
      </c>
      <c r="S211" s="36" t="str">
        <f>IF(ISNA(INDEX($A$38:$T$191,MATCH($B211,$B$38:$B$191,0),19)),"",INDEX($A$38:$T$191,MATCH($B211,$B$38:$B$191,0),19))</f>
        <v/>
      </c>
      <c r="T211" s="24" t="s">
        <v>38</v>
      </c>
    </row>
    <row r="212" spans="1:20" hidden="1">
      <c r="A212" s="41" t="str">
        <f>IF(ISNA(INDEX($A$38:$T$191,MATCH($B212,$B$38:$B$191,0),1)),"",INDEX($A$38:$T$191,MATCH($B212,$B$38:$B$191,0),1))</f>
        <v/>
      </c>
      <c r="B212" s="182"/>
      <c r="C212" s="182"/>
      <c r="D212" s="182"/>
      <c r="E212" s="182"/>
      <c r="F212" s="182"/>
      <c r="G212" s="182"/>
      <c r="H212" s="182"/>
      <c r="I212" s="182"/>
      <c r="J212" s="22" t="str">
        <f>IF(ISNA(INDEX($A$38:$T$191,MATCH($B212,$B$38:$B$191,0),10)),"",INDEX($A$38:$T$191,MATCH($B212,$B$38:$B$191,0),10))</f>
        <v/>
      </c>
      <c r="K212" s="22" t="str">
        <f>IF(ISNA(INDEX($A$38:$T$191,MATCH($B212,$B$38:$B$191,0),11)),"",INDEX($A$38:$T$191,MATCH($B212,$B$38:$B$191,0),11))</f>
        <v/>
      </c>
      <c r="L212" s="22" t="str">
        <f>IF(ISNA(INDEX($A$38:$T$191,MATCH($B212,$B$38:$B$191,0),12)),"",INDEX($A$38:$T$191,MATCH($B212,$B$38:$B$191,0),12))</f>
        <v/>
      </c>
      <c r="M212" s="22" t="str">
        <f>IF(ISNA(INDEX($A$38:$T$191,MATCH($B212,$B$38:$B$191,0),13)),"",INDEX($A$38:$T$191,MATCH($B212,$B$38:$B$191,0),13))</f>
        <v/>
      </c>
      <c r="N212" s="22" t="str">
        <f>IF(ISNA(INDEX($A$38:$T$191,MATCH($B212,$B$38:$B$191,0),14)),"",INDEX($A$38:$T$191,MATCH($B212,$B$38:$B$191,0),14))</f>
        <v/>
      </c>
      <c r="O212" s="22" t="str">
        <f>IF(ISNA(INDEX($A$38:$T$191,MATCH($B212,$B$38:$B$191,0),15)),"",INDEX($A$38:$T$191,MATCH($B212,$B$38:$B$191,0),15))</f>
        <v/>
      </c>
      <c r="P212" s="22" t="str">
        <f>IF(ISNA(INDEX($A$38:$T$191,MATCH($B212,$B$38:$B$191,0),16)),"",INDEX($A$38:$T$191,MATCH($B212,$B$38:$B$191,0),16))</f>
        <v/>
      </c>
      <c r="Q212" s="36" t="str">
        <f>IF(ISNA(INDEX($A$38:$T$191,MATCH($B212,$B$38:$B$191,0),17)),"",INDEX($A$38:$T$191,MATCH($B212,$B$38:$B$191,0),17))</f>
        <v/>
      </c>
      <c r="R212" s="36" t="str">
        <f>IF(ISNA(INDEX($A$38:$T$191,MATCH($B212,$B$38:$B$191,0),18)),"",INDEX($A$38:$T$191,MATCH($B212,$B$38:$B$191,0),18))</f>
        <v/>
      </c>
      <c r="S212" s="36" t="str">
        <f>IF(ISNA(INDEX($A$38:$T$191,MATCH($B212,$B$38:$B$191,0),19)),"",INDEX($A$38:$T$191,MATCH($B212,$B$38:$B$191,0),19))</f>
        <v/>
      </c>
      <c r="T212" s="24" t="s">
        <v>38</v>
      </c>
    </row>
    <row r="213" spans="1:20" hidden="1">
      <c r="A213" s="41" t="str">
        <f>IF(ISNA(INDEX($A$38:$T$191,MATCH($B213,$B$38:$B$191,0),1)),"",INDEX($A$38:$T$191,MATCH($B213,$B$38:$B$191,0),1))</f>
        <v/>
      </c>
      <c r="B213" s="182"/>
      <c r="C213" s="182"/>
      <c r="D213" s="182"/>
      <c r="E213" s="182"/>
      <c r="F213" s="182"/>
      <c r="G213" s="182"/>
      <c r="H213" s="182"/>
      <c r="I213" s="182"/>
      <c r="J213" s="22" t="str">
        <f>IF(ISNA(INDEX($A$38:$T$191,MATCH($B213,$B$38:$B$191,0),10)),"",INDEX($A$38:$T$191,MATCH($B213,$B$38:$B$191,0),10))</f>
        <v/>
      </c>
      <c r="K213" s="22" t="str">
        <f>IF(ISNA(INDEX($A$38:$T$191,MATCH($B213,$B$38:$B$191,0),11)),"",INDEX($A$38:$T$191,MATCH($B213,$B$38:$B$191,0),11))</f>
        <v/>
      </c>
      <c r="L213" s="22" t="str">
        <f>IF(ISNA(INDEX($A$38:$T$191,MATCH($B213,$B$38:$B$191,0),12)),"",INDEX($A$38:$T$191,MATCH($B213,$B$38:$B$191,0),12))</f>
        <v/>
      </c>
      <c r="M213" s="22" t="str">
        <f>IF(ISNA(INDEX($A$38:$T$191,MATCH($B213,$B$38:$B$191,0),13)),"",INDEX($A$38:$T$191,MATCH($B213,$B$38:$B$191,0),13))</f>
        <v/>
      </c>
      <c r="N213" s="22" t="str">
        <f>IF(ISNA(INDEX($A$38:$T$191,MATCH($B213,$B$38:$B$191,0),14)),"",INDEX($A$38:$T$191,MATCH($B213,$B$38:$B$191,0),14))</f>
        <v/>
      </c>
      <c r="O213" s="22" t="str">
        <f>IF(ISNA(INDEX($A$38:$T$191,MATCH($B213,$B$38:$B$191,0),15)),"",INDEX($A$38:$T$191,MATCH($B213,$B$38:$B$191,0),15))</f>
        <v/>
      </c>
      <c r="P213" s="22" t="str">
        <f>IF(ISNA(INDEX($A$38:$T$191,MATCH($B213,$B$38:$B$191,0),16)),"",INDEX($A$38:$T$191,MATCH($B213,$B$38:$B$191,0),16))</f>
        <v/>
      </c>
      <c r="Q213" s="36" t="str">
        <f>IF(ISNA(INDEX($A$38:$T$191,MATCH($B213,$B$38:$B$191,0),17)),"",INDEX($A$38:$T$191,MATCH($B213,$B$38:$B$191,0),17))</f>
        <v/>
      </c>
      <c r="R213" s="36" t="str">
        <f>IF(ISNA(INDEX($A$38:$T$191,MATCH($B213,$B$38:$B$191,0),18)),"",INDEX($A$38:$T$191,MATCH($B213,$B$38:$B$191,0),18))</f>
        <v/>
      </c>
      <c r="S213" s="36" t="str">
        <f>IF(ISNA(INDEX($A$38:$T$191,MATCH($B213,$B$38:$B$191,0),19)),"",INDEX($A$38:$T$191,MATCH($B213,$B$38:$B$191,0),19))</f>
        <v/>
      </c>
      <c r="T213" s="24" t="s">
        <v>38</v>
      </c>
    </row>
    <row r="214" spans="1:20" hidden="1">
      <c r="A214" s="41" t="str">
        <f>IF(ISNA(INDEX($A$38:$T$191,MATCH($B214,$B$38:$B$191,0),1)),"",INDEX($A$38:$T$191,MATCH($B214,$B$38:$B$191,0),1))</f>
        <v/>
      </c>
      <c r="B214" s="182"/>
      <c r="C214" s="182"/>
      <c r="D214" s="182"/>
      <c r="E214" s="182"/>
      <c r="F214" s="182"/>
      <c r="G214" s="182"/>
      <c r="H214" s="182"/>
      <c r="I214" s="182"/>
      <c r="J214" s="22" t="str">
        <f>IF(ISNA(INDEX($A$38:$T$191,MATCH($B214,$B$38:$B$191,0),10)),"",INDEX($A$38:$T$191,MATCH($B214,$B$38:$B$191,0),10))</f>
        <v/>
      </c>
      <c r="K214" s="22" t="str">
        <f>IF(ISNA(INDEX($A$38:$T$191,MATCH($B214,$B$38:$B$191,0),11)),"",INDEX($A$38:$T$191,MATCH($B214,$B$38:$B$191,0),11))</f>
        <v/>
      </c>
      <c r="L214" s="22" t="str">
        <f>IF(ISNA(INDEX($A$38:$T$191,MATCH($B214,$B$38:$B$191,0),12)),"",INDEX($A$38:$T$191,MATCH($B214,$B$38:$B$191,0),12))</f>
        <v/>
      </c>
      <c r="M214" s="22" t="str">
        <f>IF(ISNA(INDEX($A$38:$T$191,MATCH($B214,$B$38:$B$191,0),13)),"",INDEX($A$38:$T$191,MATCH($B214,$B$38:$B$191,0),13))</f>
        <v/>
      </c>
      <c r="N214" s="22" t="str">
        <f>IF(ISNA(INDEX($A$38:$T$191,MATCH($B214,$B$38:$B$191,0),14)),"",INDEX($A$38:$T$191,MATCH($B214,$B$38:$B$191,0),14))</f>
        <v/>
      </c>
      <c r="O214" s="22" t="str">
        <f>IF(ISNA(INDEX($A$38:$T$191,MATCH($B214,$B$38:$B$191,0),15)),"",INDEX($A$38:$T$191,MATCH($B214,$B$38:$B$191,0),15))</f>
        <v/>
      </c>
      <c r="P214" s="22" t="str">
        <f>IF(ISNA(INDEX($A$38:$T$191,MATCH($B214,$B$38:$B$191,0),16)),"",INDEX($A$38:$T$191,MATCH($B214,$B$38:$B$191,0),16))</f>
        <v/>
      </c>
      <c r="Q214" s="36" t="str">
        <f>IF(ISNA(INDEX($A$38:$T$191,MATCH($B214,$B$38:$B$191,0),17)),"",INDEX($A$38:$T$191,MATCH($B214,$B$38:$B$191,0),17))</f>
        <v/>
      </c>
      <c r="R214" s="36" t="str">
        <f>IF(ISNA(INDEX($A$38:$T$191,MATCH($B214,$B$38:$B$191,0),18)),"",INDEX($A$38:$T$191,MATCH($B214,$B$38:$B$191,0),18))</f>
        <v/>
      </c>
      <c r="S214" s="36" t="str">
        <f>IF(ISNA(INDEX($A$38:$T$191,MATCH($B214,$B$38:$B$191,0),19)),"",INDEX($A$38:$T$191,MATCH($B214,$B$38:$B$191,0),19))</f>
        <v/>
      </c>
      <c r="T214" s="24" t="s">
        <v>38</v>
      </c>
    </row>
    <row r="215" spans="1:20" hidden="1">
      <c r="A215" s="25" t="s">
        <v>26</v>
      </c>
      <c r="B215" s="190"/>
      <c r="C215" s="190"/>
      <c r="D215" s="190"/>
      <c r="E215" s="190"/>
      <c r="F215" s="190"/>
      <c r="G215" s="190"/>
      <c r="H215" s="190"/>
      <c r="I215" s="190"/>
      <c r="J215" s="27">
        <f t="shared" ref="J215:P215" si="68">SUM(J211:J214)</f>
        <v>0</v>
      </c>
      <c r="K215" s="27">
        <f t="shared" si="68"/>
        <v>0</v>
      </c>
      <c r="L215" s="27">
        <f t="shared" si="68"/>
        <v>0</v>
      </c>
      <c r="M215" s="27">
        <f t="shared" si="68"/>
        <v>0</v>
      </c>
      <c r="N215" s="27">
        <f t="shared" si="68"/>
        <v>0</v>
      </c>
      <c r="O215" s="27">
        <f t="shared" si="68"/>
        <v>0</v>
      </c>
      <c r="P215" s="27">
        <f t="shared" si="68"/>
        <v>0</v>
      </c>
      <c r="Q215" s="25">
        <f>COUNTIF(Q211:Q214,"E")</f>
        <v>0</v>
      </c>
      <c r="R215" s="25">
        <f>COUNTIF(R211:R214,"C")</f>
        <v>0</v>
      </c>
      <c r="S215" s="25">
        <f>COUNTIF(S211:S214,"VP")</f>
        <v>0</v>
      </c>
      <c r="T215" s="26"/>
    </row>
    <row r="216" spans="1:20" ht="27" customHeight="1">
      <c r="A216" s="173" t="s">
        <v>54</v>
      </c>
      <c r="B216" s="174"/>
      <c r="C216" s="174"/>
      <c r="D216" s="174"/>
      <c r="E216" s="174"/>
      <c r="F216" s="174"/>
      <c r="G216" s="174"/>
      <c r="H216" s="174"/>
      <c r="I216" s="175"/>
      <c r="J216" s="27">
        <f>SUM(J198:J215,J215)</f>
        <v>106</v>
      </c>
      <c r="K216" s="27">
        <f t="shared" ref="K216:P216" si="69">SUM(K198:K215,K215)</f>
        <v>44</v>
      </c>
      <c r="L216" s="27">
        <f t="shared" si="69"/>
        <v>32</v>
      </c>
      <c r="M216" s="27">
        <f t="shared" si="69"/>
        <v>4</v>
      </c>
      <c r="N216" s="27">
        <f t="shared" si="69"/>
        <v>80</v>
      </c>
      <c r="O216" s="27">
        <f t="shared" si="69"/>
        <v>110</v>
      </c>
      <c r="P216" s="27">
        <f t="shared" si="69"/>
        <v>190</v>
      </c>
      <c r="Q216" s="103">
        <f>COUNTIF(Q198:Q215,"E")</f>
        <v>10</v>
      </c>
      <c r="R216" s="103">
        <f>COUNTIF(R198:R215,"C")</f>
        <v>1</v>
      </c>
      <c r="S216" s="103">
        <f>COUNTIF(S198:S215,"VP")</f>
        <v>0</v>
      </c>
      <c r="T216" s="93">
        <f>11/48</f>
        <v>0.22916666666666666</v>
      </c>
    </row>
    <row r="217" spans="1:20">
      <c r="A217" s="155" t="s">
        <v>55</v>
      </c>
      <c r="B217" s="156"/>
      <c r="C217" s="156"/>
      <c r="D217" s="156"/>
      <c r="E217" s="156"/>
      <c r="F217" s="156"/>
      <c r="G217" s="156"/>
      <c r="H217" s="156"/>
      <c r="I217" s="156"/>
      <c r="J217" s="157"/>
      <c r="K217" s="27">
        <f>K216*14</f>
        <v>616</v>
      </c>
      <c r="L217" s="27">
        <f t="shared" ref="L217:P217" si="70">L216*14</f>
        <v>448</v>
      </c>
      <c r="M217" s="27">
        <f t="shared" si="70"/>
        <v>56</v>
      </c>
      <c r="N217" s="27">
        <f t="shared" si="70"/>
        <v>1120</v>
      </c>
      <c r="O217" s="27">
        <f t="shared" si="70"/>
        <v>1540</v>
      </c>
      <c r="P217" s="27">
        <f t="shared" si="70"/>
        <v>2660</v>
      </c>
      <c r="Q217" s="161"/>
      <c r="R217" s="162"/>
      <c r="S217" s="162"/>
      <c r="T217" s="163"/>
    </row>
    <row r="218" spans="1:20">
      <c r="A218" s="158"/>
      <c r="B218" s="159"/>
      <c r="C218" s="159"/>
      <c r="D218" s="159"/>
      <c r="E218" s="159"/>
      <c r="F218" s="159"/>
      <c r="G218" s="159"/>
      <c r="H218" s="159"/>
      <c r="I218" s="159"/>
      <c r="J218" s="160"/>
      <c r="K218" s="170">
        <f>SUM(K217:M217)</f>
        <v>1120</v>
      </c>
      <c r="L218" s="171"/>
      <c r="M218" s="172"/>
      <c r="N218" s="167">
        <f>SUM(N217:O217)</f>
        <v>2660</v>
      </c>
      <c r="O218" s="168"/>
      <c r="P218" s="169"/>
      <c r="Q218" s="164"/>
      <c r="R218" s="165"/>
      <c r="S218" s="165"/>
      <c r="T218" s="166"/>
    </row>
    <row r="220" spans="1:20" ht="39" customHeight="1">
      <c r="A220" s="233" t="s">
        <v>67</v>
      </c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  <c r="S220" s="250"/>
      <c r="T220" s="250"/>
    </row>
    <row r="221" spans="1:20" ht="27.75" customHeight="1">
      <c r="A221" s="190" t="s">
        <v>28</v>
      </c>
      <c r="B221" s="190" t="s">
        <v>27</v>
      </c>
      <c r="C221" s="190"/>
      <c r="D221" s="190"/>
      <c r="E221" s="190"/>
      <c r="F221" s="190"/>
      <c r="G221" s="190"/>
      <c r="H221" s="190"/>
      <c r="I221" s="190"/>
      <c r="J221" s="186" t="s">
        <v>42</v>
      </c>
      <c r="K221" s="186" t="s">
        <v>25</v>
      </c>
      <c r="L221" s="186"/>
      <c r="M221" s="186"/>
      <c r="N221" s="186" t="s">
        <v>43</v>
      </c>
      <c r="O221" s="186"/>
      <c r="P221" s="186"/>
      <c r="Q221" s="186" t="s">
        <v>24</v>
      </c>
      <c r="R221" s="186"/>
      <c r="S221" s="186"/>
      <c r="T221" s="186" t="s">
        <v>23</v>
      </c>
    </row>
    <row r="222" spans="1:20" ht="16.5" customHeight="1">
      <c r="A222" s="190"/>
      <c r="B222" s="190"/>
      <c r="C222" s="190"/>
      <c r="D222" s="190"/>
      <c r="E222" s="190"/>
      <c r="F222" s="190"/>
      <c r="G222" s="190"/>
      <c r="H222" s="190"/>
      <c r="I222" s="190"/>
      <c r="J222" s="186"/>
      <c r="K222" s="37" t="s">
        <v>29</v>
      </c>
      <c r="L222" s="37" t="s">
        <v>30</v>
      </c>
      <c r="M222" s="37" t="s">
        <v>31</v>
      </c>
      <c r="N222" s="37" t="s">
        <v>35</v>
      </c>
      <c r="O222" s="37" t="s">
        <v>8</v>
      </c>
      <c r="P222" s="37" t="s">
        <v>32</v>
      </c>
      <c r="Q222" s="37" t="s">
        <v>33</v>
      </c>
      <c r="R222" s="37" t="s">
        <v>29</v>
      </c>
      <c r="S222" s="37" t="s">
        <v>34</v>
      </c>
      <c r="T222" s="186"/>
    </row>
    <row r="223" spans="1:20" ht="17.25" customHeight="1">
      <c r="A223" s="120" t="s">
        <v>63</v>
      </c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2"/>
    </row>
    <row r="224" spans="1:20">
      <c r="A224" s="41" t="str">
        <f t="shared" ref="A224:A234" si="71">IF(ISNA(INDEX($A$38:$T$191,MATCH($B224,$B$38:$B$191,0),1)),"",INDEX($A$38:$T$191,MATCH($B224,$B$38:$B$191,0),1))</f>
        <v>ELM0003</v>
      </c>
      <c r="B224" s="182" t="s">
        <v>89</v>
      </c>
      <c r="C224" s="182"/>
      <c r="D224" s="182"/>
      <c r="E224" s="182"/>
      <c r="F224" s="182"/>
      <c r="G224" s="182"/>
      <c r="H224" s="182"/>
      <c r="I224" s="182"/>
      <c r="J224" s="22">
        <f t="shared" ref="J224:J234" si="72">IF(ISNA(INDEX($A$38:$T$191,MATCH($B224,$B$38:$B$191,0),10)),"",INDEX($A$38:$T$191,MATCH($B224,$B$38:$B$191,0),10))</f>
        <v>6</v>
      </c>
      <c r="K224" s="22">
        <f t="shared" ref="K224:K234" si="73">IF(ISNA(INDEX($A$38:$T$191,MATCH($B224,$B$38:$B$191,0),11)),"",INDEX($A$38:$T$191,MATCH($B224,$B$38:$B$191,0),11))</f>
        <v>2</v>
      </c>
      <c r="L224" s="22">
        <f t="shared" ref="L224:L234" si="74">IF(ISNA(INDEX($A$38:$T$191,MATCH($B224,$B$38:$B$191,0),12)),"",INDEX($A$38:$T$191,MATCH($B224,$B$38:$B$191,0),12))</f>
        <v>2</v>
      </c>
      <c r="M224" s="22">
        <f t="shared" ref="M224:M234" si="75">IF(ISNA(INDEX($A$38:$T$191,MATCH($B224,$B$38:$B$191,0),13)),"",INDEX($A$38:$T$191,MATCH($B224,$B$38:$B$191,0),13))</f>
        <v>0</v>
      </c>
      <c r="N224" s="22">
        <f t="shared" ref="N224:N234" si="76">IF(ISNA(INDEX($A$38:$T$191,MATCH($B224,$B$38:$B$191,0),14)),"",INDEX($A$38:$T$191,MATCH($B224,$B$38:$B$191,0),14))</f>
        <v>4</v>
      </c>
      <c r="O224" s="22">
        <f t="shared" ref="O224:O234" si="77">IF(ISNA(INDEX($A$38:$T$191,MATCH($B224,$B$38:$B$191,0),15)),"",INDEX($A$38:$T$191,MATCH($B224,$B$38:$B$191,0),15))</f>
        <v>7</v>
      </c>
      <c r="P224" s="22">
        <f t="shared" ref="P224:P234" si="78">IF(ISNA(INDEX($A$38:$T$191,MATCH($B224,$B$38:$B$191,0),16)),"",INDEX($A$38:$T$191,MATCH($B224,$B$38:$B$191,0),16))</f>
        <v>11</v>
      </c>
      <c r="Q224" s="36" t="str">
        <f t="shared" ref="Q224:Q234" si="79">IF(ISNA(INDEX($A$38:$T$191,MATCH($B224,$B$38:$B$191,0),17)),"",INDEX($A$38:$T$191,MATCH($B224,$B$38:$B$191,0),17))</f>
        <v>E</v>
      </c>
      <c r="R224" s="36">
        <f t="shared" ref="R224:R234" si="80">IF(ISNA(INDEX($A$38:$T$191,MATCH($B224,$B$38:$B$191,0),18)),"",INDEX($A$38:$T$191,MATCH($B224,$B$38:$B$191,0),18))</f>
        <v>0</v>
      </c>
      <c r="S224" s="36">
        <f t="shared" ref="S224:S234" si="81">IF(ISNA(INDEX($A$38:$T$191,MATCH($B224,$B$38:$B$191,0),19)),"",INDEX($A$38:$T$191,MATCH($B224,$B$38:$B$191,0),19))</f>
        <v>0</v>
      </c>
      <c r="T224" s="24" t="s">
        <v>39</v>
      </c>
    </row>
    <row r="225" spans="1:20">
      <c r="A225" s="41" t="str">
        <f t="shared" si="71"/>
        <v>ELM0009</v>
      </c>
      <c r="B225" s="182" t="s">
        <v>108</v>
      </c>
      <c r="C225" s="182"/>
      <c r="D225" s="182"/>
      <c r="E225" s="182"/>
      <c r="F225" s="182"/>
      <c r="G225" s="182"/>
      <c r="H225" s="182"/>
      <c r="I225" s="182"/>
      <c r="J225" s="22">
        <f t="shared" si="72"/>
        <v>5</v>
      </c>
      <c r="K225" s="22">
        <f t="shared" si="73"/>
        <v>1</v>
      </c>
      <c r="L225" s="22">
        <f t="shared" si="74"/>
        <v>2</v>
      </c>
      <c r="M225" s="22">
        <f t="shared" si="75"/>
        <v>0</v>
      </c>
      <c r="N225" s="22">
        <f t="shared" si="76"/>
        <v>3</v>
      </c>
      <c r="O225" s="22">
        <f t="shared" si="77"/>
        <v>6</v>
      </c>
      <c r="P225" s="22">
        <f t="shared" si="78"/>
        <v>9</v>
      </c>
      <c r="Q225" s="36" t="str">
        <f t="shared" si="79"/>
        <v>E</v>
      </c>
      <c r="R225" s="36">
        <f t="shared" si="80"/>
        <v>0</v>
      </c>
      <c r="S225" s="36">
        <f t="shared" si="81"/>
        <v>0</v>
      </c>
      <c r="T225" s="24" t="s">
        <v>39</v>
      </c>
    </row>
    <row r="226" spans="1:20">
      <c r="A226" s="41" t="str">
        <f t="shared" si="71"/>
        <v>ELM0016</v>
      </c>
      <c r="B226" s="182" t="s">
        <v>123</v>
      </c>
      <c r="C226" s="182"/>
      <c r="D226" s="182"/>
      <c r="E226" s="182"/>
      <c r="F226" s="182"/>
      <c r="G226" s="182"/>
      <c r="H226" s="182"/>
      <c r="I226" s="182"/>
      <c r="J226" s="22">
        <f t="shared" si="72"/>
        <v>5</v>
      </c>
      <c r="K226" s="22">
        <f t="shared" si="73"/>
        <v>1</v>
      </c>
      <c r="L226" s="22">
        <f t="shared" si="74"/>
        <v>1</v>
      </c>
      <c r="M226" s="22">
        <f t="shared" si="75"/>
        <v>1</v>
      </c>
      <c r="N226" s="22">
        <f t="shared" si="76"/>
        <v>3</v>
      </c>
      <c r="O226" s="22">
        <f t="shared" si="77"/>
        <v>6</v>
      </c>
      <c r="P226" s="22">
        <f t="shared" si="78"/>
        <v>9</v>
      </c>
      <c r="Q226" s="36" t="str">
        <f t="shared" si="79"/>
        <v>E</v>
      </c>
      <c r="R226" s="36">
        <f t="shared" si="80"/>
        <v>0</v>
      </c>
      <c r="S226" s="36">
        <f t="shared" si="81"/>
        <v>0</v>
      </c>
      <c r="T226" s="24" t="s">
        <v>39</v>
      </c>
    </row>
    <row r="227" spans="1:20">
      <c r="A227" s="41" t="str">
        <f t="shared" si="71"/>
        <v>ELM0017</v>
      </c>
      <c r="B227" s="182" t="s">
        <v>125</v>
      </c>
      <c r="C227" s="182"/>
      <c r="D227" s="182"/>
      <c r="E227" s="182"/>
      <c r="F227" s="182"/>
      <c r="G227" s="182"/>
      <c r="H227" s="182"/>
      <c r="I227" s="182"/>
      <c r="J227" s="22">
        <f t="shared" si="72"/>
        <v>5</v>
      </c>
      <c r="K227" s="22">
        <f t="shared" si="73"/>
        <v>2</v>
      </c>
      <c r="L227" s="22">
        <f t="shared" si="74"/>
        <v>1</v>
      </c>
      <c r="M227" s="22">
        <f t="shared" si="75"/>
        <v>1</v>
      </c>
      <c r="N227" s="22">
        <f t="shared" si="76"/>
        <v>4</v>
      </c>
      <c r="O227" s="22">
        <f t="shared" si="77"/>
        <v>5</v>
      </c>
      <c r="P227" s="22">
        <f t="shared" si="78"/>
        <v>9</v>
      </c>
      <c r="Q227" s="36" t="str">
        <f t="shared" si="79"/>
        <v>E</v>
      </c>
      <c r="R227" s="36">
        <f t="shared" si="80"/>
        <v>0</v>
      </c>
      <c r="S227" s="36">
        <f t="shared" si="81"/>
        <v>0</v>
      </c>
      <c r="T227" s="24" t="s">
        <v>39</v>
      </c>
    </row>
    <row r="228" spans="1:20">
      <c r="A228" s="41" t="str">
        <f t="shared" si="71"/>
        <v>ELM0081</v>
      </c>
      <c r="B228" s="182" t="s">
        <v>133</v>
      </c>
      <c r="C228" s="182"/>
      <c r="D228" s="182"/>
      <c r="E228" s="182"/>
      <c r="F228" s="182"/>
      <c r="G228" s="182"/>
      <c r="H228" s="182"/>
      <c r="I228" s="182"/>
      <c r="J228" s="22">
        <f t="shared" si="72"/>
        <v>4</v>
      </c>
      <c r="K228" s="22">
        <f t="shared" si="73"/>
        <v>2</v>
      </c>
      <c r="L228" s="22">
        <f t="shared" si="74"/>
        <v>1</v>
      </c>
      <c r="M228" s="22">
        <f t="shared" si="75"/>
        <v>1</v>
      </c>
      <c r="N228" s="22">
        <f t="shared" si="76"/>
        <v>4</v>
      </c>
      <c r="O228" s="22">
        <f t="shared" si="77"/>
        <v>3</v>
      </c>
      <c r="P228" s="22">
        <f t="shared" si="78"/>
        <v>7</v>
      </c>
      <c r="Q228" s="36" t="str">
        <f t="shared" si="79"/>
        <v>E</v>
      </c>
      <c r="R228" s="36">
        <f t="shared" si="80"/>
        <v>0</v>
      </c>
      <c r="S228" s="36">
        <f t="shared" si="81"/>
        <v>0</v>
      </c>
      <c r="T228" s="24" t="s">
        <v>39</v>
      </c>
    </row>
    <row r="229" spans="1:20">
      <c r="A229" s="41" t="str">
        <f t="shared" si="71"/>
        <v>ELM0070</v>
      </c>
      <c r="B229" s="182" t="s">
        <v>135</v>
      </c>
      <c r="C229" s="182"/>
      <c r="D229" s="182"/>
      <c r="E229" s="182"/>
      <c r="F229" s="182"/>
      <c r="G229" s="182"/>
      <c r="H229" s="182"/>
      <c r="I229" s="182"/>
      <c r="J229" s="22">
        <f t="shared" si="72"/>
        <v>4</v>
      </c>
      <c r="K229" s="22">
        <f t="shared" si="73"/>
        <v>2</v>
      </c>
      <c r="L229" s="22">
        <f t="shared" si="74"/>
        <v>1</v>
      </c>
      <c r="M229" s="22">
        <f t="shared" si="75"/>
        <v>1</v>
      </c>
      <c r="N229" s="22">
        <f t="shared" si="76"/>
        <v>4</v>
      </c>
      <c r="O229" s="22">
        <f t="shared" si="77"/>
        <v>3</v>
      </c>
      <c r="P229" s="22">
        <f t="shared" si="78"/>
        <v>7</v>
      </c>
      <c r="Q229" s="36" t="str">
        <f t="shared" si="79"/>
        <v>E</v>
      </c>
      <c r="R229" s="36">
        <f t="shared" si="80"/>
        <v>0</v>
      </c>
      <c r="S229" s="36">
        <f t="shared" si="81"/>
        <v>0</v>
      </c>
      <c r="T229" s="24" t="s">
        <v>39</v>
      </c>
    </row>
    <row r="230" spans="1:20">
      <c r="A230" s="41" t="str">
        <f t="shared" si="71"/>
        <v>ELM0086</v>
      </c>
      <c r="B230" s="182" t="s">
        <v>145</v>
      </c>
      <c r="C230" s="182"/>
      <c r="D230" s="182"/>
      <c r="E230" s="182"/>
      <c r="F230" s="182"/>
      <c r="G230" s="182"/>
      <c r="H230" s="182"/>
      <c r="I230" s="182"/>
      <c r="J230" s="22">
        <f t="shared" si="72"/>
        <v>5</v>
      </c>
      <c r="K230" s="22">
        <f t="shared" si="73"/>
        <v>2</v>
      </c>
      <c r="L230" s="22">
        <f t="shared" si="74"/>
        <v>1</v>
      </c>
      <c r="M230" s="22">
        <f t="shared" si="75"/>
        <v>1</v>
      </c>
      <c r="N230" s="22">
        <f t="shared" si="76"/>
        <v>4</v>
      </c>
      <c r="O230" s="22">
        <f t="shared" si="77"/>
        <v>5</v>
      </c>
      <c r="P230" s="22">
        <f t="shared" si="78"/>
        <v>9</v>
      </c>
      <c r="Q230" s="36" t="str">
        <f t="shared" si="79"/>
        <v>E</v>
      </c>
      <c r="R230" s="36">
        <f t="shared" si="80"/>
        <v>0</v>
      </c>
      <c r="S230" s="36">
        <f t="shared" si="81"/>
        <v>0</v>
      </c>
      <c r="T230" s="24" t="s">
        <v>39</v>
      </c>
    </row>
    <row r="231" spans="1:20">
      <c r="A231" s="41" t="str">
        <f t="shared" si="71"/>
        <v>ELM0261</v>
      </c>
      <c r="B231" s="182" t="s">
        <v>149</v>
      </c>
      <c r="C231" s="182"/>
      <c r="D231" s="182"/>
      <c r="E231" s="182"/>
      <c r="F231" s="182"/>
      <c r="G231" s="182"/>
      <c r="H231" s="182"/>
      <c r="I231" s="182"/>
      <c r="J231" s="22">
        <f t="shared" si="72"/>
        <v>4</v>
      </c>
      <c r="K231" s="22">
        <f t="shared" si="73"/>
        <v>2</v>
      </c>
      <c r="L231" s="22">
        <f t="shared" si="74"/>
        <v>1</v>
      </c>
      <c r="M231" s="22">
        <f t="shared" si="75"/>
        <v>0</v>
      </c>
      <c r="N231" s="22">
        <f t="shared" si="76"/>
        <v>3</v>
      </c>
      <c r="O231" s="22">
        <f t="shared" si="77"/>
        <v>4</v>
      </c>
      <c r="P231" s="22">
        <f t="shared" si="78"/>
        <v>7</v>
      </c>
      <c r="Q231" s="36" t="str">
        <f t="shared" si="79"/>
        <v>E</v>
      </c>
      <c r="R231" s="36">
        <f t="shared" si="80"/>
        <v>0</v>
      </c>
      <c r="S231" s="36">
        <f t="shared" si="81"/>
        <v>0</v>
      </c>
      <c r="T231" s="24" t="s">
        <v>39</v>
      </c>
    </row>
    <row r="232" spans="1:20">
      <c r="A232" s="41" t="str">
        <f t="shared" si="71"/>
        <v>ELX0201</v>
      </c>
      <c r="B232" s="182" t="s">
        <v>128</v>
      </c>
      <c r="C232" s="182"/>
      <c r="D232" s="182"/>
      <c r="E232" s="182"/>
      <c r="F232" s="182"/>
      <c r="G232" s="182"/>
      <c r="H232" s="182"/>
      <c r="I232" s="182"/>
      <c r="J232" s="22">
        <f t="shared" si="72"/>
        <v>3</v>
      </c>
      <c r="K232" s="22">
        <f t="shared" si="73"/>
        <v>2</v>
      </c>
      <c r="L232" s="22">
        <f t="shared" si="74"/>
        <v>1</v>
      </c>
      <c r="M232" s="22">
        <f t="shared" si="75"/>
        <v>0</v>
      </c>
      <c r="N232" s="22">
        <f t="shared" si="76"/>
        <v>3</v>
      </c>
      <c r="O232" s="22">
        <f t="shared" si="77"/>
        <v>2</v>
      </c>
      <c r="P232" s="22">
        <f t="shared" si="78"/>
        <v>5</v>
      </c>
      <c r="Q232" s="36">
        <f t="shared" si="79"/>
        <v>0</v>
      </c>
      <c r="R232" s="36" t="str">
        <f t="shared" si="80"/>
        <v>C</v>
      </c>
      <c r="S232" s="36">
        <f t="shared" si="81"/>
        <v>0</v>
      </c>
      <c r="T232" s="24" t="s">
        <v>39</v>
      </c>
    </row>
    <row r="233" spans="1:20">
      <c r="A233" s="41" t="str">
        <f t="shared" si="71"/>
        <v>ELX0095</v>
      </c>
      <c r="B233" s="182" t="s">
        <v>140</v>
      </c>
      <c r="C233" s="182"/>
      <c r="D233" s="182"/>
      <c r="E233" s="182"/>
      <c r="F233" s="182"/>
      <c r="G233" s="182"/>
      <c r="H233" s="182"/>
      <c r="I233" s="182"/>
      <c r="J233" s="22">
        <f t="shared" si="72"/>
        <v>3</v>
      </c>
      <c r="K233" s="22">
        <f t="shared" si="73"/>
        <v>2</v>
      </c>
      <c r="L233" s="22">
        <f t="shared" si="74"/>
        <v>1</v>
      </c>
      <c r="M233" s="22">
        <f t="shared" si="75"/>
        <v>0</v>
      </c>
      <c r="N233" s="22">
        <f t="shared" si="76"/>
        <v>3</v>
      </c>
      <c r="O233" s="22">
        <f t="shared" si="77"/>
        <v>2</v>
      </c>
      <c r="P233" s="22">
        <f t="shared" si="78"/>
        <v>5</v>
      </c>
      <c r="Q233" s="36">
        <f t="shared" si="79"/>
        <v>0</v>
      </c>
      <c r="R233" s="36" t="str">
        <f t="shared" si="80"/>
        <v>C</v>
      </c>
      <c r="S233" s="36">
        <f t="shared" si="81"/>
        <v>0</v>
      </c>
      <c r="T233" s="24" t="s">
        <v>39</v>
      </c>
    </row>
    <row r="234" spans="1:20">
      <c r="A234" s="41" t="str">
        <f t="shared" si="71"/>
        <v>ELX0097</v>
      </c>
      <c r="B234" s="182" t="s">
        <v>151</v>
      </c>
      <c r="C234" s="182"/>
      <c r="D234" s="182"/>
      <c r="E234" s="182"/>
      <c r="F234" s="182"/>
      <c r="G234" s="182"/>
      <c r="H234" s="182"/>
      <c r="I234" s="182"/>
      <c r="J234" s="22">
        <f t="shared" si="72"/>
        <v>4</v>
      </c>
      <c r="K234" s="22">
        <f t="shared" si="73"/>
        <v>2</v>
      </c>
      <c r="L234" s="22">
        <f t="shared" si="74"/>
        <v>1</v>
      </c>
      <c r="M234" s="22">
        <f t="shared" si="75"/>
        <v>0</v>
      </c>
      <c r="N234" s="22">
        <f t="shared" si="76"/>
        <v>3</v>
      </c>
      <c r="O234" s="22">
        <f t="shared" si="77"/>
        <v>4</v>
      </c>
      <c r="P234" s="22">
        <f t="shared" si="78"/>
        <v>7</v>
      </c>
      <c r="Q234" s="36">
        <f t="shared" si="79"/>
        <v>0</v>
      </c>
      <c r="R234" s="36" t="str">
        <f t="shared" si="80"/>
        <v>C</v>
      </c>
      <c r="S234" s="36">
        <f t="shared" si="81"/>
        <v>0</v>
      </c>
      <c r="T234" s="24" t="s">
        <v>39</v>
      </c>
    </row>
    <row r="235" spans="1:20">
      <c r="A235" s="25" t="s">
        <v>26</v>
      </c>
      <c r="B235" s="183"/>
      <c r="C235" s="184"/>
      <c r="D235" s="184"/>
      <c r="E235" s="184"/>
      <c r="F235" s="184"/>
      <c r="G235" s="184"/>
      <c r="H235" s="184"/>
      <c r="I235" s="185"/>
      <c r="J235" s="27">
        <f t="shared" ref="J235:P235" si="82">SUM(J224:J234)</f>
        <v>48</v>
      </c>
      <c r="K235" s="27">
        <f t="shared" si="82"/>
        <v>20</v>
      </c>
      <c r="L235" s="27">
        <f t="shared" si="82"/>
        <v>13</v>
      </c>
      <c r="M235" s="27">
        <f t="shared" si="82"/>
        <v>5</v>
      </c>
      <c r="N235" s="27">
        <f t="shared" si="82"/>
        <v>38</v>
      </c>
      <c r="O235" s="27">
        <f t="shared" si="82"/>
        <v>47</v>
      </c>
      <c r="P235" s="27">
        <f t="shared" si="82"/>
        <v>85</v>
      </c>
      <c r="Q235" s="25">
        <f>COUNTIF(Q224:Q234,"E")</f>
        <v>8</v>
      </c>
      <c r="R235" s="25">
        <f>COUNTIF(R224:R234,"C")</f>
        <v>3</v>
      </c>
      <c r="S235" s="25">
        <f>COUNTIF(S224:S234,"VP")</f>
        <v>0</v>
      </c>
      <c r="T235" s="21"/>
    </row>
    <row r="236" spans="1:20" ht="18.75" customHeight="1">
      <c r="A236" s="120" t="s">
        <v>79</v>
      </c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2"/>
    </row>
    <row r="237" spans="1:20">
      <c r="A237" s="41" t="str">
        <f>IF(ISNA(INDEX($A$38:$T$191,MATCH($B237,$B$38:$B$191,0),1)),"",INDEX($A$38:$T$191,MATCH($B237,$B$38:$B$191,0),1))</f>
        <v>ELM0092</v>
      </c>
      <c r="B237" s="182" t="s">
        <v>160</v>
      </c>
      <c r="C237" s="182"/>
      <c r="D237" s="182"/>
      <c r="E237" s="182"/>
      <c r="F237" s="182"/>
      <c r="G237" s="182"/>
      <c r="H237" s="182"/>
      <c r="I237" s="182"/>
      <c r="J237" s="22">
        <f>IF(ISNA(INDEX($A$38:$T$191,MATCH($B237,$B$38:$B$191,0),10)),"",INDEX($A$38:$T$191,MATCH($B237,$B$38:$B$191,0),10))</f>
        <v>5</v>
      </c>
      <c r="K237" s="22">
        <f>IF(ISNA(INDEX($A$38:$T$191,MATCH($B237,$B$38:$B$191,0),11)),"",INDEX($A$38:$T$191,MATCH($B237,$B$38:$B$191,0),11))</f>
        <v>2</v>
      </c>
      <c r="L237" s="22">
        <f>IF(ISNA(INDEX($A$38:$T$191,MATCH($B237,$B$38:$B$191,0),12)),"",INDEX($A$38:$T$191,MATCH($B237,$B$38:$B$191,0),12))</f>
        <v>1</v>
      </c>
      <c r="M237" s="22">
        <f>IF(ISNA(INDEX($A$38:$T$191,MATCH($B237,$B$38:$B$191,0),13)),"",INDEX($A$38:$T$191,MATCH($B237,$B$38:$B$191,0),13))</f>
        <v>1</v>
      </c>
      <c r="N237" s="22">
        <f>IF(ISNA(INDEX($A$38:$T$191,MATCH($B237,$B$38:$B$191,0),14)),"",INDEX($A$38:$T$191,MATCH($B237,$B$38:$B$191,0),14))</f>
        <v>4</v>
      </c>
      <c r="O237" s="22">
        <f>IF(ISNA(INDEX($A$38:$T$191,MATCH($B237,$B$38:$B$191,0),15)),"",INDEX($A$38:$T$191,MATCH($B237,$B$38:$B$191,0),15))</f>
        <v>6</v>
      </c>
      <c r="P237" s="22">
        <f>IF(ISNA(INDEX($A$38:$T$191,MATCH($B237,$B$38:$B$191,0),16)),"",INDEX($A$38:$T$191,MATCH($B237,$B$38:$B$191,0),16))</f>
        <v>10</v>
      </c>
      <c r="Q237" s="36" t="str">
        <f>IF(ISNA(INDEX($A$38:$T$191,MATCH($B237,$B$38:$B$191,0),17)),"",INDEX($A$38:$T$191,MATCH($B237,$B$38:$B$191,0),17))</f>
        <v>E</v>
      </c>
      <c r="R237" s="36">
        <f>IF(ISNA(INDEX($A$38:$T$191,MATCH($B237,$B$38:$B$191,0),18)),"",INDEX($A$38:$T$191,MATCH($B237,$B$38:$B$191,0),18))</f>
        <v>0</v>
      </c>
      <c r="S237" s="36">
        <f>IF(ISNA(INDEX($A$38:$T$191,MATCH($B237,$B$38:$B$191,0),19)),"",INDEX($A$38:$T$191,MATCH($B237,$B$38:$B$191,0),19))</f>
        <v>0</v>
      </c>
      <c r="T237" s="24" t="s">
        <v>39</v>
      </c>
    </row>
    <row r="238" spans="1:20">
      <c r="A238" s="41" t="str">
        <f>IF(ISNA(INDEX($A$38:$T$191,MATCH($B238,$B$38:$B$191,0),1)),"",INDEX($A$38:$T$191,MATCH($B238,$B$38:$B$191,0),1))</f>
        <v>ELX0098</v>
      </c>
      <c r="B238" s="182" t="s">
        <v>162</v>
      </c>
      <c r="C238" s="182"/>
      <c r="D238" s="182"/>
      <c r="E238" s="182"/>
      <c r="F238" s="182"/>
      <c r="G238" s="182"/>
      <c r="H238" s="182"/>
      <c r="I238" s="182"/>
      <c r="J238" s="22">
        <f>IF(ISNA(INDEX($A$38:$T$191,MATCH($B238,$B$38:$B$191,0),10)),"",INDEX($A$38:$T$191,MATCH($B238,$B$38:$B$191,0),10))</f>
        <v>4</v>
      </c>
      <c r="K238" s="22">
        <f>IF(ISNA(INDEX($A$38:$T$191,MATCH($B238,$B$38:$B$191,0),11)),"",INDEX($A$38:$T$191,MATCH($B238,$B$38:$B$191,0),11))</f>
        <v>2</v>
      </c>
      <c r="L238" s="22">
        <f>IF(ISNA(INDEX($A$38:$T$191,MATCH($B238,$B$38:$B$191,0),12)),"",INDEX($A$38:$T$191,MATCH($B238,$B$38:$B$191,0),12))</f>
        <v>1</v>
      </c>
      <c r="M238" s="22">
        <f>IF(ISNA(INDEX($A$38:$T$191,MATCH($B238,$B$38:$B$191,0),13)),"",INDEX($A$38:$T$191,MATCH($B238,$B$38:$B$191,0),13))</f>
        <v>0</v>
      </c>
      <c r="N238" s="22">
        <f>IF(ISNA(INDEX($A$38:$T$191,MATCH($B238,$B$38:$B$191,0),14)),"",INDEX($A$38:$T$191,MATCH($B238,$B$38:$B$191,0),14))</f>
        <v>3</v>
      </c>
      <c r="O238" s="22">
        <f>IF(ISNA(INDEX($A$38:$T$191,MATCH($B238,$B$38:$B$191,0),15)),"",INDEX($A$38:$T$191,MATCH($B238,$B$38:$B$191,0),15))</f>
        <v>5</v>
      </c>
      <c r="P238" s="22">
        <f>IF(ISNA(INDEX($A$38:$T$191,MATCH($B238,$B$38:$B$191,0),16)),"",INDEX($A$38:$T$191,MATCH($B238,$B$38:$B$191,0),16))</f>
        <v>8</v>
      </c>
      <c r="Q238" s="36">
        <f>IF(ISNA(INDEX($A$38:$T$191,MATCH($B238,$B$38:$B$191,0),17)),"",INDEX($A$38:$T$191,MATCH($B238,$B$38:$B$191,0),17))</f>
        <v>0</v>
      </c>
      <c r="R238" s="36" t="str">
        <f>IF(ISNA(INDEX($A$38:$T$191,MATCH($B238,$B$38:$B$191,0),18)),"",INDEX($A$38:$T$191,MATCH($B238,$B$38:$B$191,0),18))</f>
        <v>C</v>
      </c>
      <c r="S238" s="36">
        <f>IF(ISNA(INDEX($A$38:$T$191,MATCH($B238,$B$38:$B$191,0),19)),"",INDEX($A$38:$T$191,MATCH($B238,$B$38:$B$191,0),19))</f>
        <v>0</v>
      </c>
      <c r="T238" s="24" t="s">
        <v>39</v>
      </c>
    </row>
    <row r="239" spans="1:20">
      <c r="A239" s="25" t="s">
        <v>26</v>
      </c>
      <c r="B239" s="190"/>
      <c r="C239" s="190"/>
      <c r="D239" s="190"/>
      <c r="E239" s="190"/>
      <c r="F239" s="190"/>
      <c r="G239" s="190"/>
      <c r="H239" s="190"/>
      <c r="I239" s="190"/>
      <c r="J239" s="27">
        <f t="shared" ref="J239:P239" si="83">SUM(J237:J238)</f>
        <v>9</v>
      </c>
      <c r="K239" s="27">
        <f t="shared" si="83"/>
        <v>4</v>
      </c>
      <c r="L239" s="27">
        <f t="shared" si="83"/>
        <v>2</v>
      </c>
      <c r="M239" s="27">
        <f t="shared" si="83"/>
        <v>1</v>
      </c>
      <c r="N239" s="27">
        <f t="shared" si="83"/>
        <v>7</v>
      </c>
      <c r="O239" s="27">
        <f t="shared" si="83"/>
        <v>11</v>
      </c>
      <c r="P239" s="27">
        <f t="shared" si="83"/>
        <v>18</v>
      </c>
      <c r="Q239" s="25">
        <f>COUNTIF(Q237:Q238,"E")</f>
        <v>1</v>
      </c>
      <c r="R239" s="25">
        <f>COUNTIF(R237:R238,"C")</f>
        <v>1</v>
      </c>
      <c r="S239" s="25">
        <f>COUNTIF(S237:S238,"VP")</f>
        <v>0</v>
      </c>
      <c r="T239" s="26"/>
    </row>
    <row r="240" spans="1:20" ht="30.75" customHeight="1">
      <c r="A240" s="173" t="s">
        <v>54</v>
      </c>
      <c r="B240" s="174"/>
      <c r="C240" s="174"/>
      <c r="D240" s="174"/>
      <c r="E240" s="174"/>
      <c r="F240" s="174"/>
      <c r="G240" s="174"/>
      <c r="H240" s="174"/>
      <c r="I240" s="175"/>
      <c r="J240" s="27">
        <f t="shared" ref="J240:S240" si="84">SUM(J235,J239)</f>
        <v>57</v>
      </c>
      <c r="K240" s="27">
        <f t="shared" si="84"/>
        <v>24</v>
      </c>
      <c r="L240" s="27">
        <f t="shared" si="84"/>
        <v>15</v>
      </c>
      <c r="M240" s="27">
        <f t="shared" si="84"/>
        <v>6</v>
      </c>
      <c r="N240" s="27">
        <f t="shared" si="84"/>
        <v>45</v>
      </c>
      <c r="O240" s="27">
        <f t="shared" si="84"/>
        <v>58</v>
      </c>
      <c r="P240" s="27">
        <f t="shared" si="84"/>
        <v>103</v>
      </c>
      <c r="Q240" s="27">
        <f t="shared" si="84"/>
        <v>9</v>
      </c>
      <c r="R240" s="27">
        <f t="shared" si="84"/>
        <v>4</v>
      </c>
      <c r="S240" s="27">
        <f t="shared" si="84"/>
        <v>0</v>
      </c>
      <c r="T240" s="93">
        <f>13/48</f>
        <v>0.27083333333333331</v>
      </c>
    </row>
    <row r="241" spans="1:20" ht="15.75" customHeight="1">
      <c r="A241" s="155" t="s">
        <v>55</v>
      </c>
      <c r="B241" s="156"/>
      <c r="C241" s="156"/>
      <c r="D241" s="156"/>
      <c r="E241" s="156"/>
      <c r="F241" s="156"/>
      <c r="G241" s="156"/>
      <c r="H241" s="156"/>
      <c r="I241" s="156"/>
      <c r="J241" s="157"/>
      <c r="K241" s="27">
        <f t="shared" ref="K241:P241" si="85">K235*14+K239*12</f>
        <v>328</v>
      </c>
      <c r="L241" s="27">
        <f t="shared" si="85"/>
        <v>206</v>
      </c>
      <c r="M241" s="27">
        <f t="shared" si="85"/>
        <v>82</v>
      </c>
      <c r="N241" s="27">
        <f t="shared" si="85"/>
        <v>616</v>
      </c>
      <c r="O241" s="27">
        <f t="shared" si="85"/>
        <v>790</v>
      </c>
      <c r="P241" s="27">
        <f t="shared" si="85"/>
        <v>1406</v>
      </c>
      <c r="Q241" s="161"/>
      <c r="R241" s="162"/>
      <c r="S241" s="162"/>
      <c r="T241" s="163"/>
    </row>
    <row r="242" spans="1:20" ht="17.25" customHeight="1">
      <c r="A242" s="158"/>
      <c r="B242" s="159"/>
      <c r="C242" s="159"/>
      <c r="D242" s="159"/>
      <c r="E242" s="159"/>
      <c r="F242" s="159"/>
      <c r="G242" s="159"/>
      <c r="H242" s="159"/>
      <c r="I242" s="159"/>
      <c r="J242" s="160"/>
      <c r="K242" s="170">
        <f>SUM(K241:M241)</f>
        <v>616</v>
      </c>
      <c r="L242" s="171"/>
      <c r="M242" s="172"/>
      <c r="N242" s="167">
        <f>SUM(N241:O241)</f>
        <v>1406</v>
      </c>
      <c r="O242" s="168"/>
      <c r="P242" s="169"/>
      <c r="Q242" s="164"/>
      <c r="R242" s="165"/>
      <c r="S242" s="165"/>
      <c r="T242" s="166"/>
    </row>
    <row r="243" spans="1:20" ht="8.25" customHeight="1"/>
    <row r="244" spans="1:20" ht="23.25" customHeight="1">
      <c r="A244" s="190" t="s">
        <v>66</v>
      </c>
      <c r="B244" s="191"/>
      <c r="C244" s="191"/>
      <c r="D244" s="191"/>
      <c r="E244" s="191"/>
      <c r="F244" s="191"/>
      <c r="G244" s="191"/>
      <c r="H244" s="191"/>
      <c r="I244" s="191"/>
      <c r="J244" s="191"/>
      <c r="K244" s="191"/>
      <c r="L244" s="191"/>
      <c r="M244" s="191"/>
      <c r="N244" s="191"/>
      <c r="O244" s="191"/>
      <c r="P244" s="191"/>
      <c r="Q244" s="191"/>
      <c r="R244" s="191"/>
      <c r="S244" s="191"/>
      <c r="T244" s="191"/>
    </row>
    <row r="245" spans="1:20" ht="26.25" customHeight="1">
      <c r="A245" s="190" t="s">
        <v>28</v>
      </c>
      <c r="B245" s="190" t="s">
        <v>27</v>
      </c>
      <c r="C245" s="190"/>
      <c r="D245" s="190"/>
      <c r="E245" s="190"/>
      <c r="F245" s="190"/>
      <c r="G245" s="190"/>
      <c r="H245" s="190"/>
      <c r="I245" s="190"/>
      <c r="J245" s="186" t="s">
        <v>42</v>
      </c>
      <c r="K245" s="186" t="s">
        <v>25</v>
      </c>
      <c r="L245" s="186"/>
      <c r="M245" s="186"/>
      <c r="N245" s="186" t="s">
        <v>43</v>
      </c>
      <c r="O245" s="186"/>
      <c r="P245" s="186"/>
      <c r="Q245" s="186" t="s">
        <v>24</v>
      </c>
      <c r="R245" s="186"/>
      <c r="S245" s="186"/>
      <c r="T245" s="186" t="s">
        <v>23</v>
      </c>
    </row>
    <row r="246" spans="1:20">
      <c r="A246" s="190"/>
      <c r="B246" s="190"/>
      <c r="C246" s="190"/>
      <c r="D246" s="190"/>
      <c r="E246" s="190"/>
      <c r="F246" s="190"/>
      <c r="G246" s="190"/>
      <c r="H246" s="190"/>
      <c r="I246" s="190"/>
      <c r="J246" s="186"/>
      <c r="K246" s="37" t="s">
        <v>29</v>
      </c>
      <c r="L246" s="37" t="s">
        <v>30</v>
      </c>
      <c r="M246" s="37" t="s">
        <v>31</v>
      </c>
      <c r="N246" s="37" t="s">
        <v>35</v>
      </c>
      <c r="O246" s="37" t="s">
        <v>8</v>
      </c>
      <c r="P246" s="37" t="s">
        <v>32</v>
      </c>
      <c r="Q246" s="37" t="s">
        <v>33</v>
      </c>
      <c r="R246" s="37" t="s">
        <v>29</v>
      </c>
      <c r="S246" s="37" t="s">
        <v>34</v>
      </c>
      <c r="T246" s="186"/>
    </row>
    <row r="247" spans="1:20" ht="18.75" customHeight="1">
      <c r="A247" s="120" t="s">
        <v>63</v>
      </c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2"/>
    </row>
    <row r="248" spans="1:20">
      <c r="A248" s="41" t="str">
        <f t="shared" ref="A248:A255" si="86">IF(ISNA(INDEX($A$38:$T$191,MATCH($B248,$B$38:$B$191,0),1)),"",INDEX($A$38:$T$191,MATCH($B248,$B$38:$B$191,0),1))</f>
        <v>ELM0080</v>
      </c>
      <c r="B248" s="182" t="s">
        <v>97</v>
      </c>
      <c r="C248" s="182"/>
      <c r="D248" s="182"/>
      <c r="E248" s="182"/>
      <c r="F248" s="182"/>
      <c r="G248" s="182"/>
      <c r="H248" s="182"/>
      <c r="I248" s="182"/>
      <c r="J248" s="22">
        <f t="shared" ref="J248:J255" si="87">IF(ISNA(INDEX($A$38:$T$191,MATCH($B248,$B$38:$B$191,0),10)),"",INDEX($A$38:$T$191,MATCH($B248,$B$38:$B$191,0),10))</f>
        <v>5</v>
      </c>
      <c r="K248" s="22">
        <f t="shared" ref="K248:K255" si="88">IF(ISNA(INDEX($A$38:$T$191,MATCH($B248,$B$38:$B$191,0),11)),"",INDEX($A$38:$T$191,MATCH($B248,$B$38:$B$191,0),11))</f>
        <v>2</v>
      </c>
      <c r="L248" s="22">
        <f>IF(ISNA(INDEX($A$38:$T$191,MATCH($B248,$B$38:$B$191,0),12)),"",INDEX($A$38:$T$191,MATCH($B248,$B$38:$B$191,0),12))</f>
        <v>1</v>
      </c>
      <c r="M248" s="22">
        <f>IF(ISNA(INDEX($A$38:$T$191,MATCH($B248,$B$38:$B$191,0),13)),"",INDEX($A$38:$T$191,MATCH($B248,$B$38:$B$191,0),13))</f>
        <v>1</v>
      </c>
      <c r="N248" s="22">
        <f>IF(ISNA(INDEX($A$38:$T$191,MATCH($B248,$B$38:$B$191,0),14)),"",INDEX($A$38:$T$191,MATCH($B248,$B$38:$B$191,0),14))</f>
        <v>4</v>
      </c>
      <c r="O248" s="22">
        <f>IF(ISNA(INDEX($A$38:$T$191,MATCH($B248,$B$38:$B$191,0),15)),"",INDEX($A$38:$T$191,MATCH($B248,$B$38:$B$191,0),15))</f>
        <v>5</v>
      </c>
      <c r="P248" s="22">
        <f>IF(ISNA(INDEX($A$38:$T$191,MATCH($B248,$B$38:$B$191,0),16)),"",INDEX($A$38:$T$191,MATCH($B248,$B$38:$B$191,0),16))</f>
        <v>9</v>
      </c>
      <c r="Q248" s="36" t="str">
        <f t="shared" ref="Q248:Q255" si="89">IF(ISNA(INDEX($A$38:$T$191,MATCH($B248,$B$38:$B$191,0),17)),"",INDEX($A$38:$T$191,MATCH($B248,$B$38:$B$191,0),17))</f>
        <v>E</v>
      </c>
      <c r="R248" s="36">
        <f t="shared" ref="R248:R255" si="90">IF(ISNA(INDEX($A$38:$T$191,MATCH($B248,$B$38:$B$191,0),18)),"",INDEX($A$38:$T$191,MATCH($B248,$B$38:$B$191,0),18))</f>
        <v>0</v>
      </c>
      <c r="S248" s="36">
        <f t="shared" ref="S248:S255" si="91">IF(ISNA(INDEX($A$38:$T$191,MATCH($B248,$B$38:$B$191,0),19)),"",INDEX($A$38:$T$191,MATCH($B248,$B$38:$B$191,0),19))</f>
        <v>0</v>
      </c>
      <c r="T248" s="21" t="s">
        <v>40</v>
      </c>
    </row>
    <row r="249" spans="1:20">
      <c r="A249" s="41" t="str">
        <f t="shared" si="86"/>
        <v>ELM0258</v>
      </c>
      <c r="B249" s="182" t="s">
        <v>98</v>
      </c>
      <c r="C249" s="182"/>
      <c r="D249" s="182"/>
      <c r="E249" s="182"/>
      <c r="F249" s="182"/>
      <c r="G249" s="182"/>
      <c r="H249" s="182"/>
      <c r="I249" s="182"/>
      <c r="J249" s="22">
        <f t="shared" si="87"/>
        <v>4</v>
      </c>
      <c r="K249" s="22">
        <f t="shared" si="88"/>
        <v>2</v>
      </c>
      <c r="L249" s="22">
        <f>IF(ISNA(INDEX($A$38:$T$191,MATCH($B249,$B$38:$B$191,0),12)),"",INDEX($A$38:$T$191,MATCH($B249,$B$38:$B$191,0),12))</f>
        <v>0</v>
      </c>
      <c r="M249" s="22">
        <f>IF(ISNA(INDEX($A$38:$T$191,MATCH($B249,$B$38:$B$191,0),13)),"",INDEX($A$38:$T$191,MATCH($B249,$B$38:$B$191,0),13))</f>
        <v>1</v>
      </c>
      <c r="N249" s="22">
        <f>IF(ISNA(INDEX($A$38:$T$191,MATCH($B249,$B$38:$B$191,0),14)),"",INDEX($A$38:$T$191,MATCH($B249,$B$38:$B$191,0),14))</f>
        <v>3</v>
      </c>
      <c r="O249" s="22">
        <f>IF(ISNA(INDEX($A$38:$T$191,MATCH($B249,$B$38:$B$191,0),15)),"",INDEX($A$38:$T$191,MATCH($B249,$B$38:$B$191,0),15))</f>
        <v>4</v>
      </c>
      <c r="P249" s="22">
        <f>IF(ISNA(INDEX($A$38:$T$191,MATCH($B249,$B$38:$B$191,0),16)),"",INDEX($A$38:$T$191,MATCH($B249,$B$38:$B$191,0),16))</f>
        <v>7</v>
      </c>
      <c r="Q249" s="36" t="str">
        <f t="shared" si="89"/>
        <v>E</v>
      </c>
      <c r="R249" s="36">
        <f t="shared" si="90"/>
        <v>0</v>
      </c>
      <c r="S249" s="36">
        <f t="shared" si="91"/>
        <v>0</v>
      </c>
      <c r="T249" s="21" t="s">
        <v>40</v>
      </c>
    </row>
    <row r="250" spans="1:20">
      <c r="A250" s="41" t="str">
        <f t="shared" si="86"/>
        <v>ELM0259</v>
      </c>
      <c r="B250" s="182" t="s">
        <v>99</v>
      </c>
      <c r="C250" s="182"/>
      <c r="D250" s="182"/>
      <c r="E250" s="182"/>
      <c r="F250" s="182"/>
      <c r="G250" s="182"/>
      <c r="H250" s="182"/>
      <c r="I250" s="182"/>
      <c r="J250" s="22">
        <f t="shared" si="87"/>
        <v>4</v>
      </c>
      <c r="K250" s="22">
        <f t="shared" si="88"/>
        <v>2</v>
      </c>
      <c r="L250" s="22">
        <f>IF(ISNA(INDEX($A$38:$T$191,MATCH($B250,$B$38:$B$191,0),12)),"",INDEX($A$38:$T$191,MATCH($B250,$B$38:$B$191,0),12))</f>
        <v>1</v>
      </c>
      <c r="M250" s="22">
        <f>IF(ISNA(INDEX($A$38:$T$191,MATCH($B250,$B$38:$B$191,0),13)),"",INDEX($A$38:$T$191,MATCH($B250,$B$38:$B$191,0),13))</f>
        <v>1</v>
      </c>
      <c r="N250" s="22">
        <f>IF(ISNA(INDEX($A$38:$T$191,MATCH($B250,$B$38:$B$191,0),14)),"",INDEX($A$38:$T$191,MATCH($B250,$B$38:$B$191,0),14))</f>
        <v>4</v>
      </c>
      <c r="O250" s="22">
        <f>IF(ISNA(INDEX($A$38:$T$191,MATCH($B250,$B$38:$B$191,0),15)),"",INDEX($A$38:$T$191,MATCH($B250,$B$38:$B$191,0),15))</f>
        <v>3</v>
      </c>
      <c r="P250" s="22">
        <f>IF(ISNA(INDEX($A$38:$T$191,MATCH($B250,$B$38:$B$191,0),16)),"",INDEX($A$38:$T$191,MATCH($B250,$B$38:$B$191,0),16))</f>
        <v>7</v>
      </c>
      <c r="Q250" s="36" t="str">
        <f t="shared" si="89"/>
        <v>E</v>
      </c>
      <c r="R250" s="36">
        <f t="shared" si="90"/>
        <v>0</v>
      </c>
      <c r="S250" s="36">
        <f t="shared" si="91"/>
        <v>0</v>
      </c>
      <c r="T250" s="21" t="s">
        <v>40</v>
      </c>
    </row>
    <row r="251" spans="1:20">
      <c r="A251" s="41" t="str">
        <f t="shared" si="86"/>
        <v>ELM0084</v>
      </c>
      <c r="B251" s="182" t="s">
        <v>100</v>
      </c>
      <c r="C251" s="182"/>
      <c r="D251" s="182"/>
      <c r="E251" s="182"/>
      <c r="F251" s="182"/>
      <c r="G251" s="182"/>
      <c r="H251" s="182"/>
      <c r="I251" s="182"/>
      <c r="J251" s="22">
        <f t="shared" si="87"/>
        <v>3</v>
      </c>
      <c r="K251" s="256" t="str">
        <f t="shared" si="88"/>
        <v>3sapt*30ore=90ore</v>
      </c>
      <c r="L251" s="257"/>
      <c r="M251" s="258"/>
      <c r="N251" s="22">
        <v>1</v>
      </c>
      <c r="O251" s="22">
        <v>4</v>
      </c>
      <c r="P251" s="22">
        <v>5</v>
      </c>
      <c r="Q251" s="36">
        <f t="shared" si="89"/>
        <v>0</v>
      </c>
      <c r="R251" s="36" t="str">
        <f t="shared" si="90"/>
        <v>C</v>
      </c>
      <c r="S251" s="36">
        <f t="shared" si="91"/>
        <v>0</v>
      </c>
      <c r="T251" s="21" t="s">
        <v>40</v>
      </c>
    </row>
    <row r="252" spans="1:20">
      <c r="A252" s="41" t="str">
        <f t="shared" si="86"/>
        <v>ELM0260</v>
      </c>
      <c r="B252" s="182" t="s">
        <v>101</v>
      </c>
      <c r="C252" s="182"/>
      <c r="D252" s="182"/>
      <c r="E252" s="182"/>
      <c r="F252" s="182"/>
      <c r="G252" s="182"/>
      <c r="H252" s="182"/>
      <c r="I252" s="182"/>
      <c r="J252" s="22">
        <f t="shared" si="87"/>
        <v>5</v>
      </c>
      <c r="K252" s="22">
        <f t="shared" si="88"/>
        <v>2</v>
      </c>
      <c r="L252" s="22">
        <f>IF(ISNA(INDEX($A$38:$T$191,MATCH($B252,$B$38:$B$191,0),12)),"",INDEX($A$38:$T$191,MATCH($B252,$B$38:$B$191,0),12))</f>
        <v>1</v>
      </c>
      <c r="M252" s="22">
        <f>IF(ISNA(INDEX($A$38:$T$191,MATCH($B252,$B$38:$B$191,0),13)),"",INDEX($A$38:$T$191,MATCH($B252,$B$38:$B$191,0),13))</f>
        <v>1</v>
      </c>
      <c r="N252" s="22">
        <f>IF(ISNA(INDEX($A$38:$T$191,MATCH($B252,$B$38:$B$191,0),14)),"",INDEX($A$38:$T$191,MATCH($B252,$B$38:$B$191,0),14))</f>
        <v>4</v>
      </c>
      <c r="O252" s="22">
        <f>IF(ISNA(INDEX($A$38:$T$191,MATCH($B252,$B$38:$B$191,0),15)),"",INDEX($A$38:$T$191,MATCH($B252,$B$38:$B$191,0),15))</f>
        <v>5</v>
      </c>
      <c r="P252" s="22">
        <f>IF(ISNA(INDEX($A$38:$T$191,MATCH($B252,$B$38:$B$191,0),16)),"",INDEX($A$38:$T$191,MATCH($B252,$B$38:$B$191,0),16))</f>
        <v>9</v>
      </c>
      <c r="Q252" s="36" t="str">
        <f t="shared" si="89"/>
        <v>E</v>
      </c>
      <c r="R252" s="36">
        <f t="shared" si="90"/>
        <v>0</v>
      </c>
      <c r="S252" s="36">
        <f t="shared" si="91"/>
        <v>0</v>
      </c>
      <c r="T252" s="21" t="s">
        <v>40</v>
      </c>
    </row>
    <row r="253" spans="1:20">
      <c r="A253" s="41" t="str">
        <f t="shared" si="86"/>
        <v>ELM0090</v>
      </c>
      <c r="B253" s="182" t="s">
        <v>103</v>
      </c>
      <c r="C253" s="182"/>
      <c r="D253" s="182"/>
      <c r="E253" s="182"/>
      <c r="F253" s="182"/>
      <c r="G253" s="182"/>
      <c r="H253" s="182"/>
      <c r="I253" s="182"/>
      <c r="J253" s="22">
        <f t="shared" si="87"/>
        <v>5</v>
      </c>
      <c r="K253" s="22">
        <f t="shared" si="88"/>
        <v>2</v>
      </c>
      <c r="L253" s="22">
        <f>IF(ISNA(INDEX($A$38:$T$191,MATCH($B253,$B$38:$B$191,0),12)),"",INDEX($A$38:$T$191,MATCH($B253,$B$38:$B$191,0),12))</f>
        <v>1</v>
      </c>
      <c r="M253" s="22">
        <f>IF(ISNA(INDEX($A$38:$T$191,MATCH($B253,$B$38:$B$191,0),13)),"",INDEX($A$38:$T$191,MATCH($B253,$B$38:$B$191,0),13))</f>
        <v>1</v>
      </c>
      <c r="N253" s="22">
        <f>IF(ISNA(INDEX($A$38:$T$191,MATCH($B253,$B$38:$B$191,0),14)),"",INDEX($A$38:$T$191,MATCH($B253,$B$38:$B$191,0),14))</f>
        <v>4</v>
      </c>
      <c r="O253" s="22">
        <f>IF(ISNA(INDEX($A$38:$T$191,MATCH($B253,$B$38:$B$191,0),15)),"",INDEX($A$38:$T$191,MATCH($B253,$B$38:$B$191,0),15))</f>
        <v>5</v>
      </c>
      <c r="P253" s="22">
        <f>IF(ISNA(INDEX($A$38:$T$191,MATCH($B253,$B$38:$B$191,0),16)),"",INDEX($A$38:$T$191,MATCH($B253,$B$38:$B$191,0),16))</f>
        <v>9</v>
      </c>
      <c r="Q253" s="36" t="str">
        <f t="shared" si="89"/>
        <v>E</v>
      </c>
      <c r="R253" s="36">
        <f t="shared" si="90"/>
        <v>0</v>
      </c>
      <c r="S253" s="36">
        <f t="shared" si="91"/>
        <v>0</v>
      </c>
      <c r="T253" s="21" t="s">
        <v>40</v>
      </c>
    </row>
    <row r="254" spans="1:20">
      <c r="A254" s="41" t="str">
        <f t="shared" si="86"/>
        <v>ELM0093</v>
      </c>
      <c r="B254" s="182" t="s">
        <v>102</v>
      </c>
      <c r="C254" s="182"/>
      <c r="D254" s="182"/>
      <c r="E254" s="182"/>
      <c r="F254" s="182"/>
      <c r="G254" s="182"/>
      <c r="H254" s="182"/>
      <c r="I254" s="182"/>
      <c r="J254" s="22">
        <f t="shared" si="87"/>
        <v>4</v>
      </c>
      <c r="K254" s="22">
        <f t="shared" si="88"/>
        <v>2</v>
      </c>
      <c r="L254" s="22">
        <f>IF(ISNA(INDEX($A$38:$T$191,MATCH($B254,$B$38:$B$191,0),12)),"",INDEX($A$38:$T$191,MATCH($B254,$B$38:$B$191,0),12))</f>
        <v>1</v>
      </c>
      <c r="M254" s="22">
        <f>IF(ISNA(INDEX($A$38:$T$191,MATCH($B254,$B$38:$B$191,0),13)),"",INDEX($A$38:$T$191,MATCH($B254,$B$38:$B$191,0),13))</f>
        <v>1</v>
      </c>
      <c r="N254" s="22">
        <f>IF(ISNA(INDEX($A$38:$T$191,MATCH($B254,$B$38:$B$191,0),14)),"",INDEX($A$38:$T$191,MATCH($B254,$B$38:$B$191,0),14))</f>
        <v>4</v>
      </c>
      <c r="O254" s="22">
        <f>IF(ISNA(INDEX($A$38:$T$191,MATCH($B254,$B$38:$B$191,0),15)),"",INDEX($A$38:$T$191,MATCH($B254,$B$38:$B$191,0),15))</f>
        <v>3</v>
      </c>
      <c r="P254" s="22">
        <f>IF(ISNA(INDEX($A$38:$T$191,MATCH($B254,$B$38:$B$191,0),16)),"",INDEX($A$38:$T$191,MATCH($B254,$B$38:$B$191,0),16))</f>
        <v>7</v>
      </c>
      <c r="Q254" s="36" t="str">
        <f t="shared" si="89"/>
        <v>E</v>
      </c>
      <c r="R254" s="36">
        <f t="shared" si="90"/>
        <v>0</v>
      </c>
      <c r="S254" s="36">
        <f t="shared" si="91"/>
        <v>0</v>
      </c>
      <c r="T254" s="21" t="s">
        <v>40</v>
      </c>
    </row>
    <row r="255" spans="1:20">
      <c r="A255" s="41" t="str">
        <f t="shared" si="86"/>
        <v>ELX0126</v>
      </c>
      <c r="B255" s="182" t="s">
        <v>104</v>
      </c>
      <c r="C255" s="182"/>
      <c r="D255" s="182"/>
      <c r="E255" s="182"/>
      <c r="F255" s="182"/>
      <c r="G255" s="182"/>
      <c r="H255" s="182"/>
      <c r="I255" s="182"/>
      <c r="J255" s="22">
        <f t="shared" si="87"/>
        <v>3</v>
      </c>
      <c r="K255" s="22">
        <f t="shared" si="88"/>
        <v>1</v>
      </c>
      <c r="L255" s="22">
        <f>IF(ISNA(INDEX($A$38:$T$191,MATCH($B255,$B$38:$B$191,0),12)),"",INDEX($A$38:$T$191,MATCH($B255,$B$38:$B$191,0),12))</f>
        <v>1</v>
      </c>
      <c r="M255" s="22">
        <f>IF(ISNA(INDEX($A$38:$T$191,MATCH($B255,$B$38:$B$191,0),13)),"",INDEX($A$38:$T$191,MATCH($B255,$B$38:$B$191,0),13))</f>
        <v>0</v>
      </c>
      <c r="N255" s="22">
        <f>IF(ISNA(INDEX($A$38:$T$191,MATCH($B255,$B$38:$B$191,0),14)),"",INDEX($A$38:$T$191,MATCH($B255,$B$38:$B$191,0),14))</f>
        <v>2</v>
      </c>
      <c r="O255" s="22">
        <f>IF(ISNA(INDEX($A$38:$T$191,MATCH($B255,$B$38:$B$191,0),15)),"",INDEX($A$38:$T$191,MATCH($B255,$B$38:$B$191,0),15))</f>
        <v>3</v>
      </c>
      <c r="P255" s="22">
        <f>IF(ISNA(INDEX($A$38:$T$191,MATCH($B255,$B$38:$B$191,0),16)),"",INDEX($A$38:$T$191,MATCH($B255,$B$38:$B$191,0),16))</f>
        <v>5</v>
      </c>
      <c r="Q255" s="36">
        <f t="shared" si="89"/>
        <v>0</v>
      </c>
      <c r="R255" s="36" t="str">
        <f t="shared" si="90"/>
        <v>C</v>
      </c>
      <c r="S255" s="36">
        <f t="shared" si="91"/>
        <v>0</v>
      </c>
      <c r="T255" s="21" t="s">
        <v>40</v>
      </c>
    </row>
    <row r="256" spans="1:20">
      <c r="A256" s="25" t="s">
        <v>26</v>
      </c>
      <c r="B256" s="183"/>
      <c r="C256" s="184"/>
      <c r="D256" s="184"/>
      <c r="E256" s="184"/>
      <c r="F256" s="184"/>
      <c r="G256" s="184"/>
      <c r="H256" s="184"/>
      <c r="I256" s="185"/>
      <c r="J256" s="27">
        <f t="shared" ref="J256:P256" si="92">SUM(J248:J255)</f>
        <v>33</v>
      </c>
      <c r="K256" s="27">
        <f t="shared" si="92"/>
        <v>13</v>
      </c>
      <c r="L256" s="27">
        <f t="shared" si="92"/>
        <v>6</v>
      </c>
      <c r="M256" s="27">
        <f t="shared" si="92"/>
        <v>6</v>
      </c>
      <c r="N256" s="27">
        <f t="shared" si="92"/>
        <v>26</v>
      </c>
      <c r="O256" s="27">
        <f t="shared" si="92"/>
        <v>32</v>
      </c>
      <c r="P256" s="27">
        <f t="shared" si="92"/>
        <v>58</v>
      </c>
      <c r="Q256" s="25">
        <f>COUNTIF(Q248:Q255,"E")</f>
        <v>6</v>
      </c>
      <c r="R256" s="25">
        <f>COUNTIF(R248:R255,"C")</f>
        <v>2</v>
      </c>
      <c r="S256" s="25">
        <f>COUNTIF(S248:S255,"VP")</f>
        <v>0</v>
      </c>
      <c r="T256" s="21"/>
    </row>
    <row r="257" spans="1:20" ht="18" customHeight="1">
      <c r="A257" s="120" t="s">
        <v>80</v>
      </c>
      <c r="B257" s="121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2"/>
    </row>
    <row r="258" spans="1:20">
      <c r="A258" s="41" t="str">
        <f>IF(ISNA(INDEX($A$38:$T$191,MATCH($B258,$B$38:$B$191,0),1)),"",INDEX($A$38:$T$191,MATCH($B258,$B$38:$B$191,0),1))</f>
        <v>ELM0262</v>
      </c>
      <c r="B258" s="182" t="s">
        <v>154</v>
      </c>
      <c r="C258" s="182"/>
      <c r="D258" s="182"/>
      <c r="E258" s="182"/>
      <c r="F258" s="182"/>
      <c r="G258" s="182"/>
      <c r="H258" s="182"/>
      <c r="I258" s="182"/>
      <c r="J258" s="22">
        <f>IF(ISNA(INDEX($A$38:$T$191,MATCH($B258,$B$38:$B$191,0),10)),"",INDEX($A$38:$T$191,MATCH($B258,$B$38:$B$191,0),10))</f>
        <v>5</v>
      </c>
      <c r="K258" s="22">
        <f>IF(ISNA(INDEX($A$38:$T$191,MATCH($B258,$B$38:$B$191,0),11)),"",INDEX($A$38:$T$191,MATCH($B258,$B$38:$B$191,0),11))</f>
        <v>2</v>
      </c>
      <c r="L258" s="22">
        <f>IF(ISNA(INDEX($A$38:$T$191,MATCH($B258,$B$38:$B$191,0),12)),"",INDEX($A$38:$T$191,MATCH($B258,$B$38:$B$191,0),12))</f>
        <v>1</v>
      </c>
      <c r="M258" s="22">
        <f>IF(ISNA(INDEX($A$38:$T$191,MATCH($B258,$B$38:$B$191,0),13)),"",INDEX($A$38:$T$191,MATCH($B258,$B$38:$B$191,0),13))</f>
        <v>1</v>
      </c>
      <c r="N258" s="22">
        <f>IF(ISNA(INDEX($A$38:$T$191,MATCH($B258,$B$38:$B$191,0),14)),"",INDEX($A$38:$T$191,MATCH($B258,$B$38:$B$191,0),14))</f>
        <v>4</v>
      </c>
      <c r="O258" s="22">
        <f>IF(ISNA(INDEX($A$38:$T$191,MATCH($B258,$B$38:$B$191,0),15)),"",INDEX($A$38:$T$191,MATCH($B258,$B$38:$B$191,0),15))</f>
        <v>6</v>
      </c>
      <c r="P258" s="22">
        <f>IF(ISNA(INDEX($A$38:$T$191,MATCH($B258,$B$38:$B$191,0),16)),"",INDEX($A$38:$T$191,MATCH($B258,$B$38:$B$191,0),16))</f>
        <v>10</v>
      </c>
      <c r="Q258" s="36" t="str">
        <f>IF(ISNA(INDEX($A$38:$T$191,MATCH($B258,$B$38:$B$191,0),17)),"",INDEX($A$38:$T$191,MATCH($B258,$B$38:$B$191,0),17))</f>
        <v>E</v>
      </c>
      <c r="R258" s="36">
        <f>IF(ISNA(INDEX($A$38:$T$191,MATCH($B258,$B$38:$B$191,0),18)),"",INDEX($A$38:$T$191,MATCH($B258,$B$38:$B$191,0),18))</f>
        <v>0</v>
      </c>
      <c r="S258" s="36">
        <f>IF(ISNA(INDEX($A$38:$T$191,MATCH($B258,$B$38:$B$191,0),19)),"",INDEX($A$38:$T$191,MATCH($B258,$B$38:$B$191,0),19))</f>
        <v>0</v>
      </c>
      <c r="T258" s="21" t="s">
        <v>40</v>
      </c>
    </row>
    <row r="259" spans="1:20">
      <c r="A259" s="41" t="str">
        <f>IF(ISNA(INDEX($A$38:$T$191,MATCH($B259,$B$38:$B$191,0),1)),"",INDEX($A$38:$T$191,MATCH($B259,$B$38:$B$191,0),1))</f>
        <v>ELM0216</v>
      </c>
      <c r="B259" s="182" t="s">
        <v>156</v>
      </c>
      <c r="C259" s="182"/>
      <c r="D259" s="182"/>
      <c r="E259" s="182"/>
      <c r="F259" s="182"/>
      <c r="G259" s="182"/>
      <c r="H259" s="182"/>
      <c r="I259" s="182"/>
      <c r="J259" s="22">
        <f>IF(ISNA(INDEX($A$38:$T$191,MATCH($B259,$B$38:$B$191,0),10)),"",INDEX($A$38:$T$191,MATCH($B259,$B$38:$B$191,0),10))</f>
        <v>5</v>
      </c>
      <c r="K259" s="22">
        <f>IF(ISNA(INDEX($A$38:$T$191,MATCH($B259,$B$38:$B$191,0),11)),"",INDEX($A$38:$T$191,MATCH($B259,$B$38:$B$191,0),11))</f>
        <v>2</v>
      </c>
      <c r="L259" s="22">
        <f>IF(ISNA(INDEX($A$38:$T$191,MATCH($B259,$B$38:$B$191,0),12)),"",INDEX($A$38:$T$191,MATCH($B259,$B$38:$B$191,0),12))</f>
        <v>1</v>
      </c>
      <c r="M259" s="22">
        <f>IF(ISNA(INDEX($A$38:$T$191,MATCH($B259,$B$38:$B$191,0),13)),"",INDEX($A$38:$T$191,MATCH($B259,$B$38:$B$191,0),13))</f>
        <v>1</v>
      </c>
      <c r="N259" s="22">
        <f>IF(ISNA(INDEX($A$38:$T$191,MATCH($B259,$B$38:$B$191,0),14)),"",INDEX($A$38:$T$191,MATCH($B259,$B$38:$B$191,0),14))</f>
        <v>4</v>
      </c>
      <c r="O259" s="22">
        <f>IF(ISNA(INDEX($A$38:$T$191,MATCH($B259,$B$38:$B$191,0),15)),"",INDEX($A$38:$T$191,MATCH($B259,$B$38:$B$191,0),15))</f>
        <v>6</v>
      </c>
      <c r="P259" s="22">
        <f>IF(ISNA(INDEX($A$38:$T$191,MATCH($B259,$B$38:$B$191,0),16)),"",INDEX($A$38:$T$191,MATCH($B259,$B$38:$B$191,0),16))</f>
        <v>10</v>
      </c>
      <c r="Q259" s="36" t="str">
        <f>IF(ISNA(INDEX($A$38:$T$191,MATCH($B259,$B$38:$B$191,0),17)),"",INDEX($A$38:$T$191,MATCH($B259,$B$38:$B$191,0),17))</f>
        <v>E</v>
      </c>
      <c r="R259" s="36">
        <f>IF(ISNA(INDEX($A$38:$T$191,MATCH($B259,$B$38:$B$191,0),18)),"",INDEX($A$38:$T$191,MATCH($B259,$B$38:$B$191,0),18))</f>
        <v>0</v>
      </c>
      <c r="S259" s="36">
        <f>IF(ISNA(INDEX($A$38:$T$191,MATCH($B259,$B$38:$B$191,0),19)),"",INDEX($A$38:$T$191,MATCH($B259,$B$38:$B$191,0),19))</f>
        <v>0</v>
      </c>
      <c r="T259" s="21" t="s">
        <v>40</v>
      </c>
    </row>
    <row r="260" spans="1:20">
      <c r="A260" s="41" t="str">
        <f>IF(ISNA(INDEX($A$38:$T$191,MATCH($B260,$B$38:$B$191,0),1)),"",INDEX($A$38:$T$191,MATCH($B260,$B$38:$B$191,0),1))</f>
        <v>ELM0096</v>
      </c>
      <c r="B260" s="182" t="s">
        <v>158</v>
      </c>
      <c r="C260" s="182"/>
      <c r="D260" s="182"/>
      <c r="E260" s="182"/>
      <c r="F260" s="182"/>
      <c r="G260" s="182"/>
      <c r="H260" s="182"/>
      <c r="I260" s="182"/>
      <c r="J260" s="22">
        <f>IF(ISNA(INDEX($A$38:$T$191,MATCH($B260,$B$38:$B$191,0),10)),"",INDEX($A$38:$T$191,MATCH($B260,$B$38:$B$191,0),10))</f>
        <v>5</v>
      </c>
      <c r="K260" s="22">
        <f>IF(ISNA(INDEX($A$38:$T$191,MATCH($B260,$B$38:$B$191,0),11)),"",INDEX($A$38:$T$191,MATCH($B260,$B$38:$B$191,0),11))</f>
        <v>2</v>
      </c>
      <c r="L260" s="22">
        <f>IF(ISNA(INDEX($A$38:$T$191,MATCH($B260,$B$38:$B$191,0),12)),"",INDEX($A$38:$T$191,MATCH($B260,$B$38:$B$191,0),12))</f>
        <v>1</v>
      </c>
      <c r="M260" s="22">
        <f>IF(ISNA(INDEX($A$38:$T$191,MATCH($B260,$B$38:$B$191,0),13)),"",INDEX($A$38:$T$191,MATCH($B260,$B$38:$B$191,0),13))</f>
        <v>1</v>
      </c>
      <c r="N260" s="22">
        <f>IF(ISNA(INDEX($A$38:$T$191,MATCH($B260,$B$38:$B$191,0),14)),"",INDEX($A$38:$T$191,MATCH($B260,$B$38:$B$191,0),14))</f>
        <v>4</v>
      </c>
      <c r="O260" s="22">
        <f>IF(ISNA(INDEX($A$38:$T$191,MATCH($B260,$B$38:$B$191,0),15)),"",INDEX($A$38:$T$191,MATCH($B260,$B$38:$B$191,0),15))</f>
        <v>6</v>
      </c>
      <c r="P260" s="22">
        <f>IF(ISNA(INDEX($A$38:$T$191,MATCH($B260,$B$38:$B$191,0),16)),"",INDEX($A$38:$T$191,MATCH($B260,$B$38:$B$191,0),16))</f>
        <v>10</v>
      </c>
      <c r="Q260" s="36" t="str">
        <f>IF(ISNA(INDEX($A$38:$T$191,MATCH($B260,$B$38:$B$191,0),17)),"",INDEX($A$38:$T$191,MATCH($B260,$B$38:$B$191,0),17))</f>
        <v>E</v>
      </c>
      <c r="R260" s="36">
        <f>IF(ISNA(INDEX($A$38:$T$191,MATCH($B260,$B$38:$B$191,0),18)),"",INDEX($A$38:$T$191,MATCH($B260,$B$38:$B$191,0),18))</f>
        <v>0</v>
      </c>
      <c r="S260" s="36">
        <f>IF(ISNA(INDEX($A$38:$T$191,MATCH($B260,$B$38:$B$191,0),19)),"",INDEX($A$38:$T$191,MATCH($B260,$B$38:$B$191,0),19))</f>
        <v>0</v>
      </c>
      <c r="T260" s="21" t="s">
        <v>40</v>
      </c>
    </row>
    <row r="261" spans="1:20" s="46" customFormat="1">
      <c r="A261" s="41" t="s">
        <v>163</v>
      </c>
      <c r="B261" s="187" t="s">
        <v>164</v>
      </c>
      <c r="C261" s="188"/>
      <c r="D261" s="188"/>
      <c r="E261" s="188"/>
      <c r="F261" s="188"/>
      <c r="G261" s="188"/>
      <c r="H261" s="188"/>
      <c r="I261" s="189"/>
      <c r="J261" s="22">
        <v>4</v>
      </c>
      <c r="K261" s="22">
        <v>1</v>
      </c>
      <c r="L261" s="22">
        <v>1</v>
      </c>
      <c r="M261" s="22">
        <v>0</v>
      </c>
      <c r="N261" s="22">
        <v>2</v>
      </c>
      <c r="O261" s="22">
        <v>6</v>
      </c>
      <c r="P261" s="22">
        <v>8</v>
      </c>
      <c r="Q261" s="36"/>
      <c r="R261" s="36" t="s">
        <v>29</v>
      </c>
      <c r="S261" s="36"/>
      <c r="T261" s="47" t="s">
        <v>40</v>
      </c>
    </row>
    <row r="262" spans="1:20">
      <c r="A262" s="41" t="str">
        <f>IF(ISNA(INDEX($A$38:$T$191,MATCH($B262,$B$38:$B$191,0),1)),"",INDEX($A$38:$T$191,MATCH($B262,$B$38:$B$191,0),1))</f>
        <v>ELM0221</v>
      </c>
      <c r="B262" s="182" t="s">
        <v>166</v>
      </c>
      <c r="C262" s="182"/>
      <c r="D262" s="182"/>
      <c r="E262" s="182"/>
      <c r="F262" s="182"/>
      <c r="G262" s="182"/>
      <c r="H262" s="182"/>
      <c r="I262" s="182"/>
      <c r="J262" s="22">
        <f>IF(ISNA(INDEX($A$38:$T$191,MATCH($B262,$B$38:$B$191,0),10)),"",INDEX($A$38:$T$191,MATCH($B262,$B$38:$B$191,0),10))</f>
        <v>3</v>
      </c>
      <c r="K262" s="256" t="str">
        <f>IF(ISNA(INDEX($A$38:$T$191,MATCH($B262,$B$38:$B$191,0),11)),"",INDEX($A$38:$T$191,MATCH($B262,$B$38:$B$191,0),11))</f>
        <v>2sapt*30ore=60ore</v>
      </c>
      <c r="L262" s="257"/>
      <c r="M262" s="258"/>
      <c r="N262" s="22">
        <v>1</v>
      </c>
      <c r="O262" s="22">
        <v>5</v>
      </c>
      <c r="P262" s="22">
        <v>6</v>
      </c>
      <c r="Q262" s="36">
        <f>IF(ISNA(INDEX($A$38:$T$191,MATCH($B262,$B$38:$B$191,0),17)),"",INDEX($A$38:$T$191,MATCH($B262,$B$38:$B$191,0),17))</f>
        <v>0</v>
      </c>
      <c r="R262" s="36" t="str">
        <f>IF(ISNA(INDEX($A$38:$T$191,MATCH($B262,$B$38:$B$191,0),18)),"",INDEX($A$38:$T$191,MATCH($B262,$B$38:$B$191,0),18))</f>
        <v>C</v>
      </c>
      <c r="S262" s="36">
        <f>IF(ISNA(INDEX($A$38:$T$191,MATCH($B262,$B$38:$B$191,0),19)),"",INDEX($A$38:$T$191,MATCH($B262,$B$38:$B$191,0),19))</f>
        <v>0</v>
      </c>
      <c r="T262" s="21" t="s">
        <v>40</v>
      </c>
    </row>
    <row r="263" spans="1:20">
      <c r="A263" s="25" t="s">
        <v>26</v>
      </c>
      <c r="B263" s="190"/>
      <c r="C263" s="190"/>
      <c r="D263" s="190"/>
      <c r="E263" s="190"/>
      <c r="F263" s="190"/>
      <c r="G263" s="190"/>
      <c r="H263" s="190"/>
      <c r="I263" s="190"/>
      <c r="J263" s="27">
        <f t="shared" ref="J263:P263" si="93">SUM(J258:J262)</f>
        <v>22</v>
      </c>
      <c r="K263" s="27">
        <f t="shared" si="93"/>
        <v>7</v>
      </c>
      <c r="L263" s="27">
        <f t="shared" si="93"/>
        <v>4</v>
      </c>
      <c r="M263" s="27">
        <f t="shared" si="93"/>
        <v>3</v>
      </c>
      <c r="N263" s="27">
        <f t="shared" si="93"/>
        <v>15</v>
      </c>
      <c r="O263" s="27">
        <f t="shared" si="93"/>
        <v>29</v>
      </c>
      <c r="P263" s="27">
        <f t="shared" si="93"/>
        <v>44</v>
      </c>
      <c r="Q263" s="25">
        <f>COUNTIF(Q258:Q262,"E")</f>
        <v>3</v>
      </c>
      <c r="R263" s="25">
        <f>COUNTIF(R258:R262,"C")</f>
        <v>2</v>
      </c>
      <c r="S263" s="25">
        <f>COUNTIF(S258:S262,"VP")</f>
        <v>0</v>
      </c>
      <c r="T263" s="26"/>
    </row>
    <row r="264" spans="1:20" ht="25.5" customHeight="1">
      <c r="A264" s="173" t="s">
        <v>54</v>
      </c>
      <c r="B264" s="174"/>
      <c r="C264" s="174"/>
      <c r="D264" s="174"/>
      <c r="E264" s="174"/>
      <c r="F264" s="174"/>
      <c r="G264" s="174"/>
      <c r="H264" s="174"/>
      <c r="I264" s="175"/>
      <c r="J264" s="27">
        <f t="shared" ref="J264:S264" si="94">SUM(J256,J263)</f>
        <v>55</v>
      </c>
      <c r="K264" s="27">
        <f t="shared" si="94"/>
        <v>20</v>
      </c>
      <c r="L264" s="27">
        <f t="shared" si="94"/>
        <v>10</v>
      </c>
      <c r="M264" s="27">
        <f t="shared" si="94"/>
        <v>9</v>
      </c>
      <c r="N264" s="27">
        <f t="shared" si="94"/>
        <v>41</v>
      </c>
      <c r="O264" s="27">
        <f t="shared" si="94"/>
        <v>61</v>
      </c>
      <c r="P264" s="27">
        <f t="shared" si="94"/>
        <v>102</v>
      </c>
      <c r="Q264" s="27">
        <f t="shared" si="94"/>
        <v>9</v>
      </c>
      <c r="R264" s="27">
        <f t="shared" si="94"/>
        <v>4</v>
      </c>
      <c r="S264" s="27">
        <f t="shared" si="94"/>
        <v>0</v>
      </c>
      <c r="T264" s="93">
        <f>13/48</f>
        <v>0.27083333333333331</v>
      </c>
    </row>
    <row r="265" spans="1:20" ht="13.5" customHeight="1">
      <c r="A265" s="155" t="s">
        <v>55</v>
      </c>
      <c r="B265" s="156"/>
      <c r="C265" s="156"/>
      <c r="D265" s="156"/>
      <c r="E265" s="156"/>
      <c r="F265" s="156"/>
      <c r="G265" s="156"/>
      <c r="H265" s="156"/>
      <c r="I265" s="156"/>
      <c r="J265" s="157"/>
      <c r="K265" s="27">
        <f t="shared" ref="K265:P265" si="95">K256*14+K263*12</f>
        <v>266</v>
      </c>
      <c r="L265" s="27">
        <f t="shared" si="95"/>
        <v>132</v>
      </c>
      <c r="M265" s="27">
        <f t="shared" si="95"/>
        <v>120</v>
      </c>
      <c r="N265" s="27">
        <f t="shared" si="95"/>
        <v>544</v>
      </c>
      <c r="O265" s="27">
        <f t="shared" si="95"/>
        <v>796</v>
      </c>
      <c r="P265" s="27">
        <f t="shared" si="95"/>
        <v>1340</v>
      </c>
      <c r="Q265" s="161"/>
      <c r="R265" s="162"/>
      <c r="S265" s="162"/>
      <c r="T265" s="163"/>
    </row>
    <row r="266" spans="1:20" ht="16.5" customHeight="1">
      <c r="A266" s="158"/>
      <c r="B266" s="159"/>
      <c r="C266" s="159"/>
      <c r="D266" s="159"/>
      <c r="E266" s="159"/>
      <c r="F266" s="159"/>
      <c r="G266" s="159"/>
      <c r="H266" s="159"/>
      <c r="I266" s="159"/>
      <c r="J266" s="160"/>
      <c r="K266" s="170">
        <f>SUM(K265:M265)</f>
        <v>518</v>
      </c>
      <c r="L266" s="171"/>
      <c r="M266" s="172"/>
      <c r="N266" s="167">
        <f>SUM(N265:O265)</f>
        <v>1340</v>
      </c>
      <c r="O266" s="168"/>
      <c r="P266" s="169"/>
      <c r="Q266" s="164"/>
      <c r="R266" s="165"/>
      <c r="S266" s="165"/>
      <c r="T266" s="166"/>
    </row>
    <row r="267" spans="1:20" ht="12.75" customHeight="1">
      <c r="K267" s="98" t="s">
        <v>272</v>
      </c>
    </row>
    <row r="268" spans="1:20" ht="22.5" customHeight="1">
      <c r="A268" s="260" t="s">
        <v>78</v>
      </c>
      <c r="B268" s="261"/>
      <c r="C268" s="261"/>
      <c r="D268" s="261"/>
      <c r="E268" s="261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261"/>
      <c r="T268" s="261"/>
    </row>
    <row r="269" spans="1:20" ht="25.5" customHeight="1">
      <c r="A269" s="260" t="s">
        <v>28</v>
      </c>
      <c r="B269" s="260" t="s">
        <v>27</v>
      </c>
      <c r="C269" s="260"/>
      <c r="D269" s="260"/>
      <c r="E269" s="260"/>
      <c r="F269" s="260"/>
      <c r="G269" s="260"/>
      <c r="H269" s="260"/>
      <c r="I269" s="260"/>
      <c r="J269" s="259" t="s">
        <v>42</v>
      </c>
      <c r="K269" s="259" t="s">
        <v>25</v>
      </c>
      <c r="L269" s="259"/>
      <c r="M269" s="259"/>
      <c r="N269" s="259" t="s">
        <v>43</v>
      </c>
      <c r="O269" s="259"/>
      <c r="P269" s="259"/>
      <c r="Q269" s="259" t="s">
        <v>24</v>
      </c>
      <c r="R269" s="259"/>
      <c r="S269" s="259"/>
      <c r="T269" s="259" t="s">
        <v>23</v>
      </c>
    </row>
    <row r="270" spans="1:20" ht="18" customHeight="1">
      <c r="A270" s="260"/>
      <c r="B270" s="260"/>
      <c r="C270" s="260"/>
      <c r="D270" s="260"/>
      <c r="E270" s="260"/>
      <c r="F270" s="260"/>
      <c r="G270" s="260"/>
      <c r="H270" s="260"/>
      <c r="I270" s="260"/>
      <c r="J270" s="259"/>
      <c r="K270" s="85" t="s">
        <v>29</v>
      </c>
      <c r="L270" s="85" t="s">
        <v>30</v>
      </c>
      <c r="M270" s="85" t="s">
        <v>31</v>
      </c>
      <c r="N270" s="85" t="s">
        <v>35</v>
      </c>
      <c r="O270" s="85" t="s">
        <v>8</v>
      </c>
      <c r="P270" s="85" t="s">
        <v>32</v>
      </c>
      <c r="Q270" s="85" t="s">
        <v>33</v>
      </c>
      <c r="R270" s="85" t="s">
        <v>29</v>
      </c>
      <c r="S270" s="85" t="s">
        <v>34</v>
      </c>
      <c r="T270" s="259"/>
    </row>
    <row r="271" spans="1:20" ht="19.5" customHeight="1">
      <c r="A271" s="262" t="s">
        <v>63</v>
      </c>
      <c r="B271" s="263"/>
      <c r="C271" s="263"/>
      <c r="D271" s="263"/>
      <c r="E271" s="263"/>
      <c r="F271" s="263"/>
      <c r="G271" s="263"/>
      <c r="H271" s="263"/>
      <c r="I271" s="263"/>
      <c r="J271" s="263"/>
      <c r="K271" s="263"/>
      <c r="L271" s="263"/>
      <c r="M271" s="263"/>
      <c r="N271" s="263"/>
      <c r="O271" s="263"/>
      <c r="P271" s="263"/>
      <c r="Q271" s="263"/>
      <c r="R271" s="263"/>
      <c r="S271" s="263"/>
      <c r="T271" s="264"/>
    </row>
    <row r="272" spans="1:20" ht="38.25">
      <c r="A272" s="89" t="str">
        <f t="shared" ref="A272:A277" si="96">IF(ISNA(INDEX($A$38:$T$191,MATCH($B272,$B$38:$B$191,0),1)),"",INDEX($A$38:$T$191,MATCH($B272,$B$38:$B$191,0),1))</f>
        <v>ELE/ELF/ ELG/ELI/ ELS1006</v>
      </c>
      <c r="B272" s="265" t="s">
        <v>95</v>
      </c>
      <c r="C272" s="265"/>
      <c r="D272" s="265"/>
      <c r="E272" s="265"/>
      <c r="F272" s="265"/>
      <c r="G272" s="265"/>
      <c r="H272" s="265"/>
      <c r="I272" s="265"/>
      <c r="J272" s="80">
        <f t="shared" ref="J272:J277" si="97">IF(ISNA(INDEX($A$38:$T$191,MATCH($B272,$B$38:$B$191,0),10)),"",INDEX($A$38:$T$191,MATCH($B272,$B$38:$B$191,0),10))</f>
        <v>3</v>
      </c>
      <c r="K272" s="80">
        <f t="shared" ref="K272:K277" si="98">IF(ISNA(INDEX($A$38:$T$191,MATCH($B272,$B$38:$B$191,0),11)),"",INDEX($A$38:$T$191,MATCH($B272,$B$38:$B$191,0),11))</f>
        <v>0</v>
      </c>
      <c r="L272" s="80">
        <f t="shared" ref="L272:L277" si="99">IF(ISNA(INDEX($A$38:$T$191,MATCH($B272,$B$38:$B$191,0),12)),"",INDEX($A$38:$T$191,MATCH($B272,$B$38:$B$191,0),12))</f>
        <v>0</v>
      </c>
      <c r="M272" s="80">
        <f t="shared" ref="M272:M277" si="100">IF(ISNA(INDEX($A$38:$T$191,MATCH($B272,$B$38:$B$191,0),13)),"",INDEX($A$38:$T$191,MATCH($B272,$B$38:$B$191,0),13))</f>
        <v>2</v>
      </c>
      <c r="N272" s="80">
        <f t="shared" ref="N272:N277" si="101">IF(ISNA(INDEX($A$38:$T$191,MATCH($B272,$B$38:$B$191,0),14)),"",INDEX($A$38:$T$191,MATCH($B272,$B$38:$B$191,0),14))</f>
        <v>2</v>
      </c>
      <c r="O272" s="80">
        <f t="shared" ref="O272:O277" si="102">IF(ISNA(INDEX($A$38:$T$191,MATCH($B272,$B$38:$B$191,0),15)),"",INDEX($A$38:$T$191,MATCH($B272,$B$38:$B$191,0),15))</f>
        <v>3</v>
      </c>
      <c r="P272" s="80">
        <f t="shared" ref="P272:P277" si="103">IF(ISNA(INDEX($A$38:$T$191,MATCH($B272,$B$38:$B$191,0),16)),"",INDEX($A$38:$T$191,MATCH($B272,$B$38:$B$191,0),16))</f>
        <v>5</v>
      </c>
      <c r="Q272" s="87">
        <f t="shared" ref="Q272:Q277" si="104">IF(ISNA(INDEX($A$38:$T$191,MATCH($B272,$B$38:$B$191,0),17)),"",INDEX($A$38:$T$191,MATCH($B272,$B$38:$B$191,0),17))</f>
        <v>0</v>
      </c>
      <c r="R272" s="87" t="str">
        <f t="shared" ref="R272:R277" si="105">IF(ISNA(INDEX($A$38:$T$191,MATCH($B272,$B$38:$B$191,0),18)),"",INDEX($A$38:$T$191,MATCH($B272,$B$38:$B$191,0),18))</f>
        <v>C</v>
      </c>
      <c r="S272" s="87">
        <f>IF(ISNA(INDEX($A$38:$T$191,MATCH($B272,$B$38:$B$191,0),19)),"",INDEX($A$38:$T$191,MATCH($B272,$B$38:$B$191,0),19))</f>
        <v>0</v>
      </c>
      <c r="T272" s="88" t="s">
        <v>41</v>
      </c>
    </row>
    <row r="273" spans="1:20" ht="14.25" customHeight="1">
      <c r="A273" s="89" t="str">
        <f t="shared" si="96"/>
        <v>YLU0011</v>
      </c>
      <c r="B273" s="265" t="s">
        <v>82</v>
      </c>
      <c r="C273" s="265"/>
      <c r="D273" s="265"/>
      <c r="E273" s="265"/>
      <c r="F273" s="265"/>
      <c r="G273" s="265"/>
      <c r="H273" s="265"/>
      <c r="I273" s="265"/>
      <c r="J273" s="80">
        <f t="shared" si="97"/>
        <v>0</v>
      </c>
      <c r="K273" s="80">
        <f t="shared" si="98"/>
        <v>0</v>
      </c>
      <c r="L273" s="80">
        <f t="shared" si="99"/>
        <v>0</v>
      </c>
      <c r="M273" s="80">
        <f t="shared" si="100"/>
        <v>1</v>
      </c>
      <c r="N273" s="80">
        <f t="shared" si="101"/>
        <v>1</v>
      </c>
      <c r="O273" s="80">
        <f t="shared" si="102"/>
        <v>0</v>
      </c>
      <c r="P273" s="80">
        <f t="shared" si="103"/>
        <v>1</v>
      </c>
      <c r="Q273" s="87">
        <f t="shared" si="104"/>
        <v>0</v>
      </c>
      <c r="R273" s="87">
        <f t="shared" si="105"/>
        <v>0</v>
      </c>
      <c r="S273" s="87" t="s">
        <v>34</v>
      </c>
      <c r="T273" s="88" t="s">
        <v>41</v>
      </c>
    </row>
    <row r="274" spans="1:20" ht="38.25">
      <c r="A274" s="89" t="str">
        <f t="shared" si="96"/>
        <v>ELE/ELF/ ELG/ELI/ ELS 006</v>
      </c>
      <c r="B274" s="265" t="s">
        <v>117</v>
      </c>
      <c r="C274" s="265"/>
      <c r="D274" s="265"/>
      <c r="E274" s="265"/>
      <c r="F274" s="265"/>
      <c r="G274" s="265"/>
      <c r="H274" s="265"/>
      <c r="I274" s="265"/>
      <c r="J274" s="80">
        <f t="shared" si="97"/>
        <v>3</v>
      </c>
      <c r="K274" s="80">
        <f t="shared" si="98"/>
        <v>0</v>
      </c>
      <c r="L274" s="80">
        <f t="shared" si="99"/>
        <v>0</v>
      </c>
      <c r="M274" s="80">
        <f t="shared" si="100"/>
        <v>2</v>
      </c>
      <c r="N274" s="80">
        <f t="shared" si="101"/>
        <v>2</v>
      </c>
      <c r="O274" s="80">
        <f t="shared" si="102"/>
        <v>3</v>
      </c>
      <c r="P274" s="80">
        <f t="shared" si="103"/>
        <v>5</v>
      </c>
      <c r="Q274" s="87">
        <f t="shared" si="104"/>
        <v>0</v>
      </c>
      <c r="R274" s="87" t="str">
        <f t="shared" si="105"/>
        <v>C</v>
      </c>
      <c r="S274" s="87">
        <f>IF(ISNA(INDEX($A$38:$T$191,MATCH($B274,$B$38:$B$191,0),19)),"",INDEX($A$38:$T$191,MATCH($B274,$B$38:$B$191,0),19))</f>
        <v>0</v>
      </c>
      <c r="T274" s="88" t="s">
        <v>41</v>
      </c>
    </row>
    <row r="275" spans="1:20">
      <c r="A275" s="89" t="str">
        <f t="shared" si="96"/>
        <v>YLU0012</v>
      </c>
      <c r="B275" s="265" t="s">
        <v>83</v>
      </c>
      <c r="C275" s="265"/>
      <c r="D275" s="265"/>
      <c r="E275" s="265"/>
      <c r="F275" s="265"/>
      <c r="G275" s="265"/>
      <c r="H275" s="265"/>
      <c r="I275" s="265"/>
      <c r="J275" s="80">
        <f t="shared" si="97"/>
        <v>0</v>
      </c>
      <c r="K275" s="80">
        <f t="shared" si="98"/>
        <v>0</v>
      </c>
      <c r="L275" s="80">
        <f t="shared" si="99"/>
        <v>0</v>
      </c>
      <c r="M275" s="80">
        <f t="shared" si="100"/>
        <v>1</v>
      </c>
      <c r="N275" s="80">
        <f t="shared" si="101"/>
        <v>1</v>
      </c>
      <c r="O275" s="80">
        <f t="shared" si="102"/>
        <v>0</v>
      </c>
      <c r="P275" s="80">
        <f t="shared" si="103"/>
        <v>1</v>
      </c>
      <c r="Q275" s="87">
        <f t="shared" si="104"/>
        <v>0</v>
      </c>
      <c r="R275" s="87">
        <f t="shared" si="105"/>
        <v>0</v>
      </c>
      <c r="S275" s="87" t="s">
        <v>34</v>
      </c>
      <c r="T275" s="88" t="s">
        <v>41</v>
      </c>
    </row>
    <row r="276" spans="1:20" ht="38.25">
      <c r="A276" s="89" t="str">
        <f t="shared" si="96"/>
        <v>ELE/ELF/ ELG/ELI/ ELS3006</v>
      </c>
      <c r="B276" s="265" t="s">
        <v>126</v>
      </c>
      <c r="C276" s="265"/>
      <c r="D276" s="265"/>
      <c r="E276" s="265"/>
      <c r="F276" s="265"/>
      <c r="G276" s="265"/>
      <c r="H276" s="265"/>
      <c r="I276" s="265"/>
      <c r="J276" s="80">
        <f t="shared" si="97"/>
        <v>3</v>
      </c>
      <c r="K276" s="80">
        <f t="shared" si="98"/>
        <v>0</v>
      </c>
      <c r="L276" s="80">
        <f t="shared" si="99"/>
        <v>0</v>
      </c>
      <c r="M276" s="80">
        <f t="shared" si="100"/>
        <v>2</v>
      </c>
      <c r="N276" s="80">
        <f t="shared" si="101"/>
        <v>2</v>
      </c>
      <c r="O276" s="80">
        <f t="shared" si="102"/>
        <v>3</v>
      </c>
      <c r="P276" s="80">
        <f t="shared" si="103"/>
        <v>5</v>
      </c>
      <c r="Q276" s="87">
        <f t="shared" si="104"/>
        <v>0</v>
      </c>
      <c r="R276" s="87" t="str">
        <f t="shared" si="105"/>
        <v>C</v>
      </c>
      <c r="S276" s="87">
        <f>IF(ISNA(INDEX($A$38:$T$191,MATCH($B276,$B$38:$B$191,0),19)),"",INDEX($A$38:$T$191,MATCH($B276,$B$38:$B$191,0),19))</f>
        <v>0</v>
      </c>
      <c r="T276" s="88" t="s">
        <v>41</v>
      </c>
    </row>
    <row r="277" spans="1:20" ht="38.25">
      <c r="A277" s="89" t="str">
        <f t="shared" si="96"/>
        <v>ELE/ELF/ ELG/ELI/ ELS4006</v>
      </c>
      <c r="B277" s="265" t="s">
        <v>138</v>
      </c>
      <c r="C277" s="265"/>
      <c r="D277" s="265"/>
      <c r="E277" s="265"/>
      <c r="F277" s="265"/>
      <c r="G277" s="265"/>
      <c r="H277" s="265"/>
      <c r="I277" s="265"/>
      <c r="J277" s="80">
        <f t="shared" si="97"/>
        <v>3</v>
      </c>
      <c r="K277" s="80">
        <f t="shared" si="98"/>
        <v>0</v>
      </c>
      <c r="L277" s="80">
        <f t="shared" si="99"/>
        <v>0</v>
      </c>
      <c r="M277" s="80">
        <f t="shared" si="100"/>
        <v>1</v>
      </c>
      <c r="N277" s="80">
        <f t="shared" si="101"/>
        <v>1</v>
      </c>
      <c r="O277" s="80">
        <f t="shared" si="102"/>
        <v>4</v>
      </c>
      <c r="P277" s="80">
        <f t="shared" si="103"/>
        <v>5</v>
      </c>
      <c r="Q277" s="87">
        <f t="shared" si="104"/>
        <v>0</v>
      </c>
      <c r="R277" s="87" t="str">
        <f t="shared" si="105"/>
        <v>C</v>
      </c>
      <c r="S277" s="87">
        <f>IF(ISNA(INDEX($A$38:$T$191,MATCH($B277,$B$38:$B$191,0),19)),"",INDEX($A$38:$T$191,MATCH($B277,$B$38:$B$191,0),19))</f>
        <v>0</v>
      </c>
      <c r="T277" s="88" t="s">
        <v>41</v>
      </c>
    </row>
    <row r="278" spans="1:20" hidden="1">
      <c r="A278" s="90" t="s">
        <v>26</v>
      </c>
      <c r="B278" s="279"/>
      <c r="C278" s="280"/>
      <c r="D278" s="280"/>
      <c r="E278" s="280"/>
      <c r="F278" s="280"/>
      <c r="G278" s="280"/>
      <c r="H278" s="280"/>
      <c r="I278" s="281"/>
      <c r="J278" s="91">
        <f t="shared" ref="J278:P278" si="106">SUM(J272:J277)</f>
        <v>12</v>
      </c>
      <c r="K278" s="91">
        <f t="shared" si="106"/>
        <v>0</v>
      </c>
      <c r="L278" s="91">
        <f t="shared" si="106"/>
        <v>0</v>
      </c>
      <c r="M278" s="91">
        <f t="shared" si="106"/>
        <v>9</v>
      </c>
      <c r="N278" s="91">
        <f t="shared" si="106"/>
        <v>9</v>
      </c>
      <c r="O278" s="91">
        <f t="shared" si="106"/>
        <v>13</v>
      </c>
      <c r="P278" s="91">
        <f t="shared" si="106"/>
        <v>22</v>
      </c>
      <c r="Q278" s="90">
        <f>COUNTIF(Q272:Q277,"E")</f>
        <v>0</v>
      </c>
      <c r="R278" s="90">
        <f>COUNTIF(R272:R277,"C")</f>
        <v>4</v>
      </c>
      <c r="S278" s="90">
        <f>COUNTIF(S272:S277,"VP")</f>
        <v>2</v>
      </c>
      <c r="T278" s="88"/>
    </row>
    <row r="279" spans="1:20" ht="19.5" hidden="1" customHeight="1">
      <c r="A279" s="262" t="s">
        <v>80</v>
      </c>
      <c r="B279" s="263"/>
      <c r="C279" s="263"/>
      <c r="D279" s="263"/>
      <c r="E279" s="263"/>
      <c r="F279" s="263"/>
      <c r="G279" s="263"/>
      <c r="H279" s="263"/>
      <c r="I279" s="263"/>
      <c r="J279" s="263"/>
      <c r="K279" s="263"/>
      <c r="L279" s="263"/>
      <c r="M279" s="263"/>
      <c r="N279" s="263"/>
      <c r="O279" s="263"/>
      <c r="P279" s="263"/>
      <c r="Q279" s="263"/>
      <c r="R279" s="263"/>
      <c r="S279" s="263"/>
      <c r="T279" s="264"/>
    </row>
    <row r="280" spans="1:20" hidden="1">
      <c r="A280" s="86" t="str">
        <f>IF(ISNA(INDEX($A$38:$T$191,MATCH($B280,$B$38:$B$191,0),1)),"",INDEX($A$38:$T$191,MATCH($B280,$B$38:$B$191,0),1))</f>
        <v/>
      </c>
      <c r="B280" s="266"/>
      <c r="C280" s="266"/>
      <c r="D280" s="266"/>
      <c r="E280" s="266"/>
      <c r="F280" s="266"/>
      <c r="G280" s="266"/>
      <c r="H280" s="266"/>
      <c r="I280" s="266"/>
      <c r="J280" s="80" t="str">
        <f>IF(ISNA(INDEX($A$38:$T$191,MATCH($B280,$B$38:$B$191,0),10)),"",INDEX($A$38:$T$191,MATCH($B280,$B$38:$B$191,0),10))</f>
        <v/>
      </c>
      <c r="K280" s="80" t="str">
        <f>IF(ISNA(INDEX($A$38:$T$191,MATCH($B280,$B$38:$B$191,0),11)),"",INDEX($A$38:$T$191,MATCH($B280,$B$38:$B$191,0),11))</f>
        <v/>
      </c>
      <c r="L280" s="80" t="str">
        <f>IF(ISNA(INDEX($A$38:$T$191,MATCH($B280,$B$38:$B$191,0),12)),"",INDEX($A$38:$T$191,MATCH($B280,$B$38:$B$191,0),12))</f>
        <v/>
      </c>
      <c r="M280" s="80" t="str">
        <f>IF(ISNA(INDEX($A$38:$T$191,MATCH($B280,$B$38:$B$191,0),13)),"",INDEX($A$38:$T$191,MATCH($B280,$B$38:$B$191,0),13))</f>
        <v/>
      </c>
      <c r="N280" s="80" t="str">
        <f>IF(ISNA(INDEX($A$38:$T$191,MATCH($B280,$B$38:$B$191,0),14)),"",INDEX($A$38:$T$191,MATCH($B280,$B$38:$B$191,0),14))</f>
        <v/>
      </c>
      <c r="O280" s="80" t="str">
        <f>IF(ISNA(INDEX($A$38:$T$191,MATCH($B280,$B$38:$B$191,0),15)),"",INDEX($A$38:$T$191,MATCH($B280,$B$38:$B$191,0),15))</f>
        <v/>
      </c>
      <c r="P280" s="80" t="str">
        <f>IF(ISNA(INDEX($A$38:$T$191,MATCH($B280,$B$38:$B$191,0),16)),"",INDEX($A$38:$T$191,MATCH($B280,$B$38:$B$191,0),16))</f>
        <v/>
      </c>
      <c r="Q280" s="87" t="str">
        <f>IF(ISNA(INDEX($A$38:$T$191,MATCH($B280,$B$38:$B$191,0),17)),"",INDEX($A$38:$T$191,MATCH($B280,$B$38:$B$191,0),17))</f>
        <v/>
      </c>
      <c r="R280" s="87" t="str">
        <f>IF(ISNA(INDEX($A$38:$T$191,MATCH($B280,$B$38:$B$191,0),18)),"",INDEX($A$38:$T$191,MATCH($B280,$B$38:$B$191,0),18))</f>
        <v/>
      </c>
      <c r="S280" s="87" t="str">
        <f>IF(ISNA(INDEX($A$38:$T$191,MATCH($B280,$B$38:$B$191,0),19)),"",INDEX($A$38:$T$191,MATCH($B280,$B$38:$B$191,0),19))</f>
        <v/>
      </c>
      <c r="T280" s="88" t="s">
        <v>41</v>
      </c>
    </row>
    <row r="281" spans="1:20" hidden="1">
      <c r="A281" s="86" t="str">
        <f>IF(ISNA(INDEX($A$38:$T$191,MATCH($B281,$B$38:$B$191,0),1)),"",INDEX($A$38:$T$191,MATCH($B281,$B$38:$B$191,0),1))</f>
        <v/>
      </c>
      <c r="B281" s="266"/>
      <c r="C281" s="266"/>
      <c r="D281" s="266"/>
      <c r="E281" s="266"/>
      <c r="F281" s="266"/>
      <c r="G281" s="266"/>
      <c r="H281" s="266"/>
      <c r="I281" s="266"/>
      <c r="J281" s="80" t="str">
        <f>IF(ISNA(INDEX($A$38:$T$191,MATCH($B281,$B$38:$B$191,0),10)),"",INDEX($A$38:$T$191,MATCH($B281,$B$38:$B$191,0),10))</f>
        <v/>
      </c>
      <c r="K281" s="80" t="str">
        <f>IF(ISNA(INDEX($A$38:$T$191,MATCH($B281,$B$38:$B$191,0),11)),"",INDEX($A$38:$T$191,MATCH($B281,$B$38:$B$191,0),11))</f>
        <v/>
      </c>
      <c r="L281" s="80" t="str">
        <f>IF(ISNA(INDEX($A$38:$T$191,MATCH($B281,$B$38:$B$191,0),12)),"",INDEX($A$38:$T$191,MATCH($B281,$B$38:$B$191,0),12))</f>
        <v/>
      </c>
      <c r="M281" s="80" t="str">
        <f>IF(ISNA(INDEX($A$38:$T$191,MATCH($B281,$B$38:$B$191,0),13)),"",INDEX($A$38:$T$191,MATCH($B281,$B$38:$B$191,0),13))</f>
        <v/>
      </c>
      <c r="N281" s="80" t="str">
        <f>IF(ISNA(INDEX($A$38:$T$191,MATCH($B281,$B$38:$B$191,0),14)),"",INDEX($A$38:$T$191,MATCH($B281,$B$38:$B$191,0),14))</f>
        <v/>
      </c>
      <c r="O281" s="80" t="str">
        <f>IF(ISNA(INDEX($A$38:$T$191,MATCH($B281,$B$38:$B$191,0),15)),"",INDEX($A$38:$T$191,MATCH($B281,$B$38:$B$191,0),15))</f>
        <v/>
      </c>
      <c r="P281" s="80" t="str">
        <f>IF(ISNA(INDEX($A$38:$T$191,MATCH($B281,$B$38:$B$191,0),16)),"",INDEX($A$38:$T$191,MATCH($B281,$B$38:$B$191,0),16))</f>
        <v/>
      </c>
      <c r="Q281" s="87" t="str">
        <f>IF(ISNA(INDEX($A$38:$T$191,MATCH($B281,$B$38:$B$191,0),17)),"",INDEX($A$38:$T$191,MATCH($B281,$B$38:$B$191,0),17))</f>
        <v/>
      </c>
      <c r="R281" s="87" t="str">
        <f>IF(ISNA(INDEX($A$38:$T$191,MATCH($B281,$B$38:$B$191,0),18)),"",INDEX($A$38:$T$191,MATCH($B281,$B$38:$B$191,0),18))</f>
        <v/>
      </c>
      <c r="S281" s="87" t="str">
        <f>IF(ISNA(INDEX($A$38:$T$191,MATCH($B281,$B$38:$B$191,0),19)),"",INDEX($A$38:$T$191,MATCH($B281,$B$38:$B$191,0),19))</f>
        <v/>
      </c>
      <c r="T281" s="88" t="s">
        <v>41</v>
      </c>
    </row>
    <row r="282" spans="1:20" hidden="1">
      <c r="A282" s="86" t="str">
        <f>IF(ISNA(INDEX($A$38:$T$191,MATCH($B282,$B$38:$B$191,0),1)),"",INDEX($A$38:$T$191,MATCH($B282,$B$38:$B$191,0),1))</f>
        <v/>
      </c>
      <c r="B282" s="266"/>
      <c r="C282" s="266"/>
      <c r="D282" s="266"/>
      <c r="E282" s="266"/>
      <c r="F282" s="266"/>
      <c r="G282" s="266"/>
      <c r="H282" s="266"/>
      <c r="I282" s="266"/>
      <c r="J282" s="80" t="str">
        <f>IF(ISNA(INDEX($A$38:$T$191,MATCH($B282,$B$38:$B$191,0),10)),"",INDEX($A$38:$T$191,MATCH($B282,$B$38:$B$191,0),10))</f>
        <v/>
      </c>
      <c r="K282" s="80" t="str">
        <f>IF(ISNA(INDEX($A$38:$T$191,MATCH($B282,$B$38:$B$191,0),11)),"",INDEX($A$38:$T$191,MATCH($B282,$B$38:$B$191,0),11))</f>
        <v/>
      </c>
      <c r="L282" s="80" t="str">
        <f>IF(ISNA(INDEX($A$38:$T$191,MATCH($B282,$B$38:$B$191,0),12)),"",INDEX($A$38:$T$191,MATCH($B282,$B$38:$B$191,0),12))</f>
        <v/>
      </c>
      <c r="M282" s="80" t="str">
        <f>IF(ISNA(INDEX($A$38:$T$191,MATCH($B282,$B$38:$B$191,0),13)),"",INDEX($A$38:$T$191,MATCH($B282,$B$38:$B$191,0),13))</f>
        <v/>
      </c>
      <c r="N282" s="80" t="str">
        <f>IF(ISNA(INDEX($A$38:$T$191,MATCH($B282,$B$38:$B$191,0),14)),"",INDEX($A$38:$T$191,MATCH($B282,$B$38:$B$191,0),14))</f>
        <v/>
      </c>
      <c r="O282" s="80" t="str">
        <f>IF(ISNA(INDEX($A$38:$T$191,MATCH($B282,$B$38:$B$191,0),15)),"",INDEX($A$38:$T$191,MATCH($B282,$B$38:$B$191,0),15))</f>
        <v/>
      </c>
      <c r="P282" s="80" t="str">
        <f>IF(ISNA(INDEX($A$38:$T$191,MATCH($B282,$B$38:$B$191,0),16)),"",INDEX($A$38:$T$191,MATCH($B282,$B$38:$B$191,0),16))</f>
        <v/>
      </c>
      <c r="Q282" s="87" t="str">
        <f>IF(ISNA(INDEX($A$38:$T$191,MATCH($B282,$B$38:$B$191,0),17)),"",INDEX($A$38:$T$191,MATCH($B282,$B$38:$B$191,0),17))</f>
        <v/>
      </c>
      <c r="R282" s="87" t="str">
        <f>IF(ISNA(INDEX($A$38:$T$191,MATCH($B282,$B$38:$B$191,0),18)),"",INDEX($A$38:$T$191,MATCH($B282,$B$38:$B$191,0),18))</f>
        <v/>
      </c>
      <c r="S282" s="87" t="str">
        <f>IF(ISNA(INDEX($A$38:$T$191,MATCH($B282,$B$38:$B$191,0),19)),"",INDEX($A$38:$T$191,MATCH($B282,$B$38:$B$191,0),19))</f>
        <v/>
      </c>
      <c r="T282" s="88" t="s">
        <v>41</v>
      </c>
    </row>
    <row r="283" spans="1:20" hidden="1">
      <c r="A283" s="86" t="str">
        <f>IF(ISNA(INDEX($A$38:$T$191,MATCH($B283,$B$38:$B$191,0),1)),"",INDEX($A$38:$T$191,MATCH($B283,$B$38:$B$191,0),1))</f>
        <v/>
      </c>
      <c r="B283" s="266"/>
      <c r="C283" s="266"/>
      <c r="D283" s="266"/>
      <c r="E283" s="266"/>
      <c r="F283" s="266"/>
      <c r="G283" s="266"/>
      <c r="H283" s="266"/>
      <c r="I283" s="266"/>
      <c r="J283" s="80" t="str">
        <f>IF(ISNA(INDEX($A$38:$T$191,MATCH($B283,$B$38:$B$191,0),10)),"",INDEX($A$38:$T$191,MATCH($B283,$B$38:$B$191,0),10))</f>
        <v/>
      </c>
      <c r="K283" s="80" t="str">
        <f>IF(ISNA(INDEX($A$38:$T$191,MATCH($B283,$B$38:$B$191,0),11)),"",INDEX($A$38:$T$191,MATCH($B283,$B$38:$B$191,0),11))</f>
        <v/>
      </c>
      <c r="L283" s="80" t="str">
        <f>IF(ISNA(INDEX($A$38:$T$191,MATCH($B283,$B$38:$B$191,0),12)),"",INDEX($A$38:$T$191,MATCH($B283,$B$38:$B$191,0),12))</f>
        <v/>
      </c>
      <c r="M283" s="80" t="str">
        <f>IF(ISNA(INDEX($A$38:$T$191,MATCH($B283,$B$38:$B$191,0),13)),"",INDEX($A$38:$T$191,MATCH($B283,$B$38:$B$191,0),13))</f>
        <v/>
      </c>
      <c r="N283" s="80" t="str">
        <f>IF(ISNA(INDEX($A$38:$T$191,MATCH($B283,$B$38:$B$191,0),14)),"",INDEX($A$38:$T$191,MATCH($B283,$B$38:$B$191,0),14))</f>
        <v/>
      </c>
      <c r="O283" s="80" t="str">
        <f>IF(ISNA(INDEX($A$38:$T$191,MATCH($B283,$B$38:$B$191,0),15)),"",INDEX($A$38:$T$191,MATCH($B283,$B$38:$B$191,0),15))</f>
        <v/>
      </c>
      <c r="P283" s="80" t="str">
        <f>IF(ISNA(INDEX($A$38:$T$191,MATCH($B283,$B$38:$B$191,0),16)),"",INDEX($A$38:$T$191,MATCH($B283,$B$38:$B$191,0),16))</f>
        <v/>
      </c>
      <c r="Q283" s="87" t="str">
        <f>IF(ISNA(INDEX($A$38:$T$191,MATCH($B283,$B$38:$B$191,0),17)),"",INDEX($A$38:$T$191,MATCH($B283,$B$38:$B$191,0),17))</f>
        <v/>
      </c>
      <c r="R283" s="87" t="str">
        <f>IF(ISNA(INDEX($A$38:$T$191,MATCH($B283,$B$38:$B$191,0),18)),"",INDEX($A$38:$T$191,MATCH($B283,$B$38:$B$191,0),18))</f>
        <v/>
      </c>
      <c r="S283" s="87" t="str">
        <f>IF(ISNA(INDEX($A$38:$T$191,MATCH($B283,$B$38:$B$191,0),19)),"",INDEX($A$38:$T$191,MATCH($B283,$B$38:$B$191,0),19))</f>
        <v/>
      </c>
      <c r="T283" s="88" t="s">
        <v>41</v>
      </c>
    </row>
    <row r="284" spans="1:20" hidden="1">
      <c r="A284" s="90" t="s">
        <v>26</v>
      </c>
      <c r="B284" s="260"/>
      <c r="C284" s="260"/>
      <c r="D284" s="260"/>
      <c r="E284" s="260"/>
      <c r="F284" s="260"/>
      <c r="G284" s="260"/>
      <c r="H284" s="260"/>
      <c r="I284" s="260"/>
      <c r="J284" s="91">
        <f t="shared" ref="J284:P284" si="107">SUM(J280:J283)</f>
        <v>0</v>
      </c>
      <c r="K284" s="91">
        <f t="shared" si="107"/>
        <v>0</v>
      </c>
      <c r="L284" s="91">
        <f t="shared" si="107"/>
        <v>0</v>
      </c>
      <c r="M284" s="91">
        <f t="shared" si="107"/>
        <v>0</v>
      </c>
      <c r="N284" s="91">
        <f t="shared" si="107"/>
        <v>0</v>
      </c>
      <c r="O284" s="91">
        <f t="shared" si="107"/>
        <v>0</v>
      </c>
      <c r="P284" s="91">
        <f t="shared" si="107"/>
        <v>0</v>
      </c>
      <c r="Q284" s="90">
        <f>COUNTIF(Q280:Q283,"E")</f>
        <v>0</v>
      </c>
      <c r="R284" s="90">
        <f>COUNTIF(R280:R283,"C")</f>
        <v>0</v>
      </c>
      <c r="S284" s="90">
        <f>COUNTIF(S280:S283,"VP")</f>
        <v>0</v>
      </c>
      <c r="T284" s="92"/>
    </row>
    <row r="285" spans="1:20" ht="27.75" customHeight="1">
      <c r="A285" s="282" t="s">
        <v>54</v>
      </c>
      <c r="B285" s="283"/>
      <c r="C285" s="283"/>
      <c r="D285" s="283"/>
      <c r="E285" s="283"/>
      <c r="F285" s="283"/>
      <c r="G285" s="283"/>
      <c r="H285" s="283"/>
      <c r="I285" s="284"/>
      <c r="J285" s="27">
        <f>SUM(J272:J277,J284)</f>
        <v>12</v>
      </c>
      <c r="K285" s="27">
        <f t="shared" ref="K285:P285" si="108">SUM(K272:K277,K284)</f>
        <v>0</v>
      </c>
      <c r="L285" s="27">
        <f t="shared" si="108"/>
        <v>0</v>
      </c>
      <c r="M285" s="27">
        <f t="shared" si="108"/>
        <v>9</v>
      </c>
      <c r="N285" s="27">
        <f t="shared" si="108"/>
        <v>9</v>
      </c>
      <c r="O285" s="27">
        <f t="shared" si="108"/>
        <v>13</v>
      </c>
      <c r="P285" s="27">
        <f t="shared" si="108"/>
        <v>22</v>
      </c>
      <c r="Q285" s="103">
        <f>COUNTIF(Q272:Q284,"E")</f>
        <v>0</v>
      </c>
      <c r="R285" s="103">
        <f>COUNTIF(R272:R284,"C")</f>
        <v>4</v>
      </c>
      <c r="S285" s="103">
        <f>COUNTIF(S272:S284,"VP")</f>
        <v>2</v>
      </c>
      <c r="T285" s="94">
        <f>6/48</f>
        <v>0.125</v>
      </c>
    </row>
    <row r="286" spans="1:20" ht="17.25" customHeight="1">
      <c r="A286" s="285" t="s">
        <v>55</v>
      </c>
      <c r="B286" s="286"/>
      <c r="C286" s="286"/>
      <c r="D286" s="286"/>
      <c r="E286" s="286"/>
      <c r="F286" s="286"/>
      <c r="G286" s="286"/>
      <c r="H286" s="286"/>
      <c r="I286" s="286"/>
      <c r="J286" s="287"/>
      <c r="K286" s="91">
        <f>K285*14</f>
        <v>0</v>
      </c>
      <c r="L286" s="91">
        <f t="shared" ref="L286:P286" si="109">L285*14</f>
        <v>0</v>
      </c>
      <c r="M286" s="91">
        <f t="shared" si="109"/>
        <v>126</v>
      </c>
      <c r="N286" s="91">
        <f t="shared" si="109"/>
        <v>126</v>
      </c>
      <c r="O286" s="91">
        <f t="shared" si="109"/>
        <v>182</v>
      </c>
      <c r="P286" s="91">
        <f t="shared" si="109"/>
        <v>308</v>
      </c>
      <c r="Q286" s="267"/>
      <c r="R286" s="268"/>
      <c r="S286" s="268"/>
      <c r="T286" s="269"/>
    </row>
    <row r="287" spans="1:20">
      <c r="A287" s="288"/>
      <c r="B287" s="289"/>
      <c r="C287" s="289"/>
      <c r="D287" s="289"/>
      <c r="E287" s="289"/>
      <c r="F287" s="289"/>
      <c r="G287" s="289"/>
      <c r="H287" s="289"/>
      <c r="I287" s="289"/>
      <c r="J287" s="290"/>
      <c r="K287" s="273">
        <f>SUM(K286:M286)</f>
        <v>126</v>
      </c>
      <c r="L287" s="274"/>
      <c r="M287" s="275"/>
      <c r="N287" s="276">
        <f>SUM(N286:O286)</f>
        <v>308</v>
      </c>
      <c r="O287" s="277"/>
      <c r="P287" s="278"/>
      <c r="Q287" s="270"/>
      <c r="R287" s="271"/>
      <c r="S287" s="271"/>
      <c r="T287" s="272"/>
    </row>
    <row r="288" spans="1:20" ht="8.25" customHeight="1"/>
    <row r="289" spans="1:20">
      <c r="B289" s="9"/>
      <c r="C289" s="9"/>
      <c r="D289" s="9"/>
      <c r="E289" s="9"/>
      <c r="F289" s="9"/>
      <c r="G289" s="9"/>
      <c r="H289" s="19"/>
      <c r="I289" s="19"/>
      <c r="J289" s="19"/>
      <c r="M289" s="9"/>
      <c r="N289" s="9"/>
      <c r="O289" s="9"/>
      <c r="P289" s="9"/>
      <c r="Q289" s="9"/>
      <c r="R289" s="9"/>
      <c r="S289" s="9"/>
    </row>
    <row r="291" spans="1:20" ht="41.25" hidden="1" customHeight="1">
      <c r="A291" s="186" t="s">
        <v>77</v>
      </c>
      <c r="B291" s="191"/>
      <c r="C291" s="191"/>
      <c r="D291" s="191"/>
      <c r="E291" s="191"/>
      <c r="F291" s="191"/>
      <c r="G291" s="191"/>
      <c r="H291" s="191"/>
      <c r="I291" s="191"/>
      <c r="J291" s="191"/>
      <c r="K291" s="191"/>
      <c r="L291" s="191"/>
      <c r="M291" s="191"/>
      <c r="N291" s="191"/>
      <c r="O291" s="191"/>
      <c r="P291" s="191"/>
      <c r="Q291" s="191"/>
      <c r="R291" s="191"/>
      <c r="S291" s="191"/>
      <c r="T291" s="191"/>
    </row>
    <row r="292" spans="1:20" ht="27" hidden="1" customHeight="1">
      <c r="A292" s="291" t="s">
        <v>28</v>
      </c>
      <c r="B292" s="190" t="s">
        <v>27</v>
      </c>
      <c r="C292" s="190"/>
      <c r="D292" s="190"/>
      <c r="E292" s="190"/>
      <c r="F292" s="190"/>
      <c r="G292" s="190"/>
      <c r="H292" s="190"/>
      <c r="I292" s="190"/>
      <c r="J292" s="186" t="s">
        <v>42</v>
      </c>
      <c r="K292" s="186" t="s">
        <v>25</v>
      </c>
      <c r="L292" s="186"/>
      <c r="M292" s="186"/>
      <c r="N292" s="186" t="s">
        <v>43</v>
      </c>
      <c r="O292" s="186"/>
      <c r="P292" s="186"/>
      <c r="Q292" s="186" t="s">
        <v>24</v>
      </c>
      <c r="R292" s="186"/>
      <c r="S292" s="186"/>
      <c r="T292" s="186" t="s">
        <v>23</v>
      </c>
    </row>
    <row r="293" spans="1:20" ht="18" hidden="1" customHeight="1">
      <c r="A293" s="292"/>
      <c r="B293" s="190"/>
      <c r="C293" s="190"/>
      <c r="D293" s="190"/>
      <c r="E293" s="190"/>
      <c r="F293" s="190"/>
      <c r="G293" s="190"/>
      <c r="H293" s="190"/>
      <c r="I293" s="190"/>
      <c r="J293" s="186"/>
      <c r="K293" s="37" t="s">
        <v>29</v>
      </c>
      <c r="L293" s="37" t="s">
        <v>30</v>
      </c>
      <c r="M293" s="37" t="s">
        <v>31</v>
      </c>
      <c r="N293" s="37" t="s">
        <v>35</v>
      </c>
      <c r="O293" s="37" t="s">
        <v>8</v>
      </c>
      <c r="P293" s="37" t="s">
        <v>32</v>
      </c>
      <c r="Q293" s="37" t="s">
        <v>33</v>
      </c>
      <c r="R293" s="37" t="s">
        <v>29</v>
      </c>
      <c r="S293" s="37" t="s">
        <v>34</v>
      </c>
      <c r="T293" s="186"/>
    </row>
    <row r="294" spans="1:20" hidden="1">
      <c r="A294" s="120" t="s">
        <v>63</v>
      </c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2"/>
    </row>
    <row r="295" spans="1:20" hidden="1">
      <c r="A295" s="41" t="str">
        <f t="shared" ref="A295:A311" si="110">IF(ISNA(INDEX($A$38:$T$191,MATCH($B295,$B$38:$B$191,0),1)),"",INDEX($A$38:$T$191,MATCH($B295,$B$38:$B$191,0),1))</f>
        <v/>
      </c>
      <c r="B295" s="182"/>
      <c r="C295" s="182"/>
      <c r="D295" s="182"/>
      <c r="E295" s="182"/>
      <c r="F295" s="182"/>
      <c r="G295" s="182"/>
      <c r="H295" s="182"/>
      <c r="I295" s="182"/>
      <c r="J295" s="22" t="str">
        <f t="shared" ref="J295:J311" si="111">IF(ISNA(INDEX($A$38:$T$191,MATCH($B295,$B$38:$B$191,0),10)),"",INDEX($A$38:$T$191,MATCH($B295,$B$38:$B$191,0),10))</f>
        <v/>
      </c>
      <c r="K295" s="22" t="str">
        <f t="shared" ref="K295:K311" si="112">IF(ISNA(INDEX($A$38:$T$191,MATCH($B295,$B$38:$B$191,0),11)),"",INDEX($A$38:$T$191,MATCH($B295,$B$38:$B$191,0),11))</f>
        <v/>
      </c>
      <c r="L295" s="22" t="str">
        <f t="shared" ref="L295:L311" si="113">IF(ISNA(INDEX($A$38:$T$191,MATCH($B295,$B$38:$B$191,0),12)),"",INDEX($A$38:$T$191,MATCH($B295,$B$38:$B$191,0),12))</f>
        <v/>
      </c>
      <c r="M295" s="22" t="str">
        <f t="shared" ref="M295:M311" si="114">IF(ISNA(INDEX($A$38:$T$191,MATCH($B295,$B$38:$B$191,0),13)),"",INDEX($A$38:$T$191,MATCH($B295,$B$38:$B$191,0),13))</f>
        <v/>
      </c>
      <c r="N295" s="22" t="str">
        <f t="shared" ref="N295:N311" si="115">IF(ISNA(INDEX($A$38:$T$191,MATCH($B295,$B$38:$B$191,0),14)),"",INDEX($A$38:$T$191,MATCH($B295,$B$38:$B$191,0),14))</f>
        <v/>
      </c>
      <c r="O295" s="22" t="str">
        <f t="shared" ref="O295:O311" si="116">IF(ISNA(INDEX($A$38:$T$191,MATCH($B295,$B$38:$B$191,0),15)),"",INDEX($A$38:$T$191,MATCH($B295,$B$38:$B$191,0),15))</f>
        <v/>
      </c>
      <c r="P295" s="22" t="str">
        <f t="shared" ref="P295:P311" si="117">IF(ISNA(INDEX($A$38:$T$191,MATCH($B295,$B$38:$B$191,0),16)),"",INDEX($A$38:$T$191,MATCH($B295,$B$38:$B$191,0),16))</f>
        <v/>
      </c>
      <c r="Q295" s="36" t="str">
        <f t="shared" ref="Q295:Q311" si="118">IF(ISNA(INDEX($A$38:$T$191,MATCH($B295,$B$38:$B$191,0),17)),"",INDEX($A$38:$T$191,MATCH($B295,$B$38:$B$191,0),17))</f>
        <v/>
      </c>
      <c r="R295" s="36" t="str">
        <f t="shared" ref="R295:R311" si="119">IF(ISNA(INDEX($A$38:$T$191,MATCH($B295,$B$38:$B$191,0),18)),"",INDEX($A$38:$T$191,MATCH($B295,$B$38:$B$191,0),18))</f>
        <v/>
      </c>
      <c r="S295" s="36" t="str">
        <f t="shared" ref="S295:S311" si="120">IF(ISNA(INDEX($A$38:$T$191,MATCH($B295,$B$38:$B$191,0),19)),"",INDEX($A$38:$T$191,MATCH($B295,$B$38:$B$191,0),19))</f>
        <v/>
      </c>
      <c r="T295" s="21" t="s">
        <v>64</v>
      </c>
    </row>
    <row r="296" spans="1:20" hidden="1">
      <c r="A296" s="41" t="str">
        <f t="shared" si="110"/>
        <v/>
      </c>
      <c r="B296" s="182"/>
      <c r="C296" s="182"/>
      <c r="D296" s="182"/>
      <c r="E296" s="182"/>
      <c r="F296" s="182"/>
      <c r="G296" s="182"/>
      <c r="H296" s="182"/>
      <c r="I296" s="182"/>
      <c r="J296" s="22" t="str">
        <f t="shared" si="111"/>
        <v/>
      </c>
      <c r="K296" s="22" t="str">
        <f t="shared" si="112"/>
        <v/>
      </c>
      <c r="L296" s="22" t="str">
        <f t="shared" si="113"/>
        <v/>
      </c>
      <c r="M296" s="22" t="str">
        <f t="shared" si="114"/>
        <v/>
      </c>
      <c r="N296" s="22" t="str">
        <f t="shared" si="115"/>
        <v/>
      </c>
      <c r="O296" s="22" t="str">
        <f t="shared" si="116"/>
        <v/>
      </c>
      <c r="P296" s="22" t="str">
        <f t="shared" si="117"/>
        <v/>
      </c>
      <c r="Q296" s="36" t="str">
        <f t="shared" si="118"/>
        <v/>
      </c>
      <c r="R296" s="36" t="str">
        <f t="shared" si="119"/>
        <v/>
      </c>
      <c r="S296" s="36" t="str">
        <f t="shared" si="120"/>
        <v/>
      </c>
      <c r="T296" s="21" t="s">
        <v>64</v>
      </c>
    </row>
    <row r="297" spans="1:20" hidden="1">
      <c r="A297" s="41" t="str">
        <f t="shared" si="110"/>
        <v/>
      </c>
      <c r="B297" s="182"/>
      <c r="C297" s="182"/>
      <c r="D297" s="182"/>
      <c r="E297" s="182"/>
      <c r="F297" s="182"/>
      <c r="G297" s="182"/>
      <c r="H297" s="182"/>
      <c r="I297" s="182"/>
      <c r="J297" s="22" t="str">
        <f t="shared" si="111"/>
        <v/>
      </c>
      <c r="K297" s="22" t="str">
        <f t="shared" si="112"/>
        <v/>
      </c>
      <c r="L297" s="22" t="str">
        <f t="shared" si="113"/>
        <v/>
      </c>
      <c r="M297" s="22" t="str">
        <f t="shared" si="114"/>
        <v/>
      </c>
      <c r="N297" s="22" t="str">
        <f t="shared" si="115"/>
        <v/>
      </c>
      <c r="O297" s="22" t="str">
        <f t="shared" si="116"/>
        <v/>
      </c>
      <c r="P297" s="22" t="str">
        <f t="shared" si="117"/>
        <v/>
      </c>
      <c r="Q297" s="36" t="str">
        <f t="shared" si="118"/>
        <v/>
      </c>
      <c r="R297" s="36" t="str">
        <f t="shared" si="119"/>
        <v/>
      </c>
      <c r="S297" s="36" t="str">
        <f t="shared" si="120"/>
        <v/>
      </c>
      <c r="T297" s="21" t="s">
        <v>64</v>
      </c>
    </row>
    <row r="298" spans="1:20" hidden="1">
      <c r="A298" s="41" t="str">
        <f t="shared" si="110"/>
        <v/>
      </c>
      <c r="B298" s="182"/>
      <c r="C298" s="182"/>
      <c r="D298" s="182"/>
      <c r="E298" s="182"/>
      <c r="F298" s="182"/>
      <c r="G298" s="182"/>
      <c r="H298" s="182"/>
      <c r="I298" s="182"/>
      <c r="J298" s="22" t="str">
        <f t="shared" si="111"/>
        <v/>
      </c>
      <c r="K298" s="22" t="str">
        <f t="shared" si="112"/>
        <v/>
      </c>
      <c r="L298" s="22" t="str">
        <f t="shared" si="113"/>
        <v/>
      </c>
      <c r="M298" s="22" t="str">
        <f t="shared" si="114"/>
        <v/>
      </c>
      <c r="N298" s="22" t="str">
        <f t="shared" si="115"/>
        <v/>
      </c>
      <c r="O298" s="22" t="str">
        <f t="shared" si="116"/>
        <v/>
      </c>
      <c r="P298" s="22" t="str">
        <f t="shared" si="117"/>
        <v/>
      </c>
      <c r="Q298" s="36" t="str">
        <f t="shared" si="118"/>
        <v/>
      </c>
      <c r="R298" s="36" t="str">
        <f t="shared" si="119"/>
        <v/>
      </c>
      <c r="S298" s="36" t="str">
        <f t="shared" si="120"/>
        <v/>
      </c>
      <c r="T298" s="21" t="s">
        <v>64</v>
      </c>
    </row>
    <row r="299" spans="1:20" hidden="1">
      <c r="A299" s="41" t="str">
        <f t="shared" si="110"/>
        <v/>
      </c>
      <c r="B299" s="182"/>
      <c r="C299" s="182"/>
      <c r="D299" s="182"/>
      <c r="E299" s="182"/>
      <c r="F299" s="182"/>
      <c r="G299" s="182"/>
      <c r="H299" s="182"/>
      <c r="I299" s="182"/>
      <c r="J299" s="22" t="str">
        <f t="shared" si="111"/>
        <v/>
      </c>
      <c r="K299" s="22" t="str">
        <f t="shared" si="112"/>
        <v/>
      </c>
      <c r="L299" s="22" t="str">
        <f t="shared" si="113"/>
        <v/>
      </c>
      <c r="M299" s="22" t="str">
        <f t="shared" si="114"/>
        <v/>
      </c>
      <c r="N299" s="22" t="str">
        <f t="shared" si="115"/>
        <v/>
      </c>
      <c r="O299" s="22" t="str">
        <f t="shared" si="116"/>
        <v/>
      </c>
      <c r="P299" s="22" t="str">
        <f t="shared" si="117"/>
        <v/>
      </c>
      <c r="Q299" s="36" t="str">
        <f t="shared" si="118"/>
        <v/>
      </c>
      <c r="R299" s="36" t="str">
        <f t="shared" si="119"/>
        <v/>
      </c>
      <c r="S299" s="36" t="str">
        <f t="shared" si="120"/>
        <v/>
      </c>
      <c r="T299" s="21" t="s">
        <v>64</v>
      </c>
    </row>
    <row r="300" spans="1:20" hidden="1">
      <c r="A300" s="41" t="str">
        <f t="shared" si="110"/>
        <v/>
      </c>
      <c r="B300" s="182"/>
      <c r="C300" s="182"/>
      <c r="D300" s="182"/>
      <c r="E300" s="182"/>
      <c r="F300" s="182"/>
      <c r="G300" s="182"/>
      <c r="H300" s="182"/>
      <c r="I300" s="182"/>
      <c r="J300" s="22" t="str">
        <f t="shared" si="111"/>
        <v/>
      </c>
      <c r="K300" s="22" t="str">
        <f t="shared" si="112"/>
        <v/>
      </c>
      <c r="L300" s="22" t="str">
        <f t="shared" si="113"/>
        <v/>
      </c>
      <c r="M300" s="22" t="str">
        <f t="shared" si="114"/>
        <v/>
      </c>
      <c r="N300" s="22" t="str">
        <f t="shared" si="115"/>
        <v/>
      </c>
      <c r="O300" s="22" t="str">
        <f t="shared" si="116"/>
        <v/>
      </c>
      <c r="P300" s="22" t="str">
        <f t="shared" si="117"/>
        <v/>
      </c>
      <c r="Q300" s="36" t="str">
        <f t="shared" si="118"/>
        <v/>
      </c>
      <c r="R300" s="36" t="str">
        <f t="shared" si="119"/>
        <v/>
      </c>
      <c r="S300" s="36" t="str">
        <f t="shared" si="120"/>
        <v/>
      </c>
      <c r="T300" s="21" t="s">
        <v>64</v>
      </c>
    </row>
    <row r="301" spans="1:20" hidden="1">
      <c r="A301" s="41" t="str">
        <f t="shared" si="110"/>
        <v/>
      </c>
      <c r="B301" s="182"/>
      <c r="C301" s="182"/>
      <c r="D301" s="182"/>
      <c r="E301" s="182"/>
      <c r="F301" s="182"/>
      <c r="G301" s="182"/>
      <c r="H301" s="182"/>
      <c r="I301" s="182"/>
      <c r="J301" s="22" t="str">
        <f t="shared" si="111"/>
        <v/>
      </c>
      <c r="K301" s="22" t="str">
        <f t="shared" si="112"/>
        <v/>
      </c>
      <c r="L301" s="22" t="str">
        <f t="shared" si="113"/>
        <v/>
      </c>
      <c r="M301" s="22" t="str">
        <f t="shared" si="114"/>
        <v/>
      </c>
      <c r="N301" s="22" t="str">
        <f t="shared" si="115"/>
        <v/>
      </c>
      <c r="O301" s="22" t="str">
        <f t="shared" si="116"/>
        <v/>
      </c>
      <c r="P301" s="22" t="str">
        <f t="shared" si="117"/>
        <v/>
      </c>
      <c r="Q301" s="36" t="str">
        <f t="shared" si="118"/>
        <v/>
      </c>
      <c r="R301" s="36" t="str">
        <f t="shared" si="119"/>
        <v/>
      </c>
      <c r="S301" s="36" t="str">
        <f t="shared" si="120"/>
        <v/>
      </c>
      <c r="T301" s="21" t="s">
        <v>64</v>
      </c>
    </row>
    <row r="302" spans="1:20" hidden="1">
      <c r="A302" s="41" t="str">
        <f t="shared" si="110"/>
        <v/>
      </c>
      <c r="B302" s="182"/>
      <c r="C302" s="182"/>
      <c r="D302" s="182"/>
      <c r="E302" s="182"/>
      <c r="F302" s="182"/>
      <c r="G302" s="182"/>
      <c r="H302" s="182"/>
      <c r="I302" s="182"/>
      <c r="J302" s="22" t="str">
        <f t="shared" si="111"/>
        <v/>
      </c>
      <c r="K302" s="22" t="str">
        <f t="shared" si="112"/>
        <v/>
      </c>
      <c r="L302" s="22" t="str">
        <f t="shared" si="113"/>
        <v/>
      </c>
      <c r="M302" s="22" t="str">
        <f t="shared" si="114"/>
        <v/>
      </c>
      <c r="N302" s="22" t="str">
        <f t="shared" si="115"/>
        <v/>
      </c>
      <c r="O302" s="22" t="str">
        <f t="shared" si="116"/>
        <v/>
      </c>
      <c r="P302" s="22" t="str">
        <f t="shared" si="117"/>
        <v/>
      </c>
      <c r="Q302" s="36" t="str">
        <f t="shared" si="118"/>
        <v/>
      </c>
      <c r="R302" s="36" t="str">
        <f t="shared" si="119"/>
        <v/>
      </c>
      <c r="S302" s="36" t="str">
        <f t="shared" si="120"/>
        <v/>
      </c>
      <c r="T302" s="21" t="s">
        <v>64</v>
      </c>
    </row>
    <row r="303" spans="1:20" hidden="1">
      <c r="A303" s="41" t="str">
        <f t="shared" si="110"/>
        <v/>
      </c>
      <c r="B303" s="182"/>
      <c r="C303" s="182"/>
      <c r="D303" s="182"/>
      <c r="E303" s="182"/>
      <c r="F303" s="182"/>
      <c r="G303" s="182"/>
      <c r="H303" s="182"/>
      <c r="I303" s="182"/>
      <c r="J303" s="22" t="str">
        <f t="shared" si="111"/>
        <v/>
      </c>
      <c r="K303" s="22" t="str">
        <f t="shared" si="112"/>
        <v/>
      </c>
      <c r="L303" s="22" t="str">
        <f t="shared" si="113"/>
        <v/>
      </c>
      <c r="M303" s="22" t="str">
        <f t="shared" si="114"/>
        <v/>
      </c>
      <c r="N303" s="22" t="str">
        <f t="shared" si="115"/>
        <v/>
      </c>
      <c r="O303" s="22" t="str">
        <f t="shared" si="116"/>
        <v/>
      </c>
      <c r="P303" s="22" t="str">
        <f t="shared" si="117"/>
        <v/>
      </c>
      <c r="Q303" s="36" t="str">
        <f t="shared" si="118"/>
        <v/>
      </c>
      <c r="R303" s="36" t="str">
        <f t="shared" si="119"/>
        <v/>
      </c>
      <c r="S303" s="36" t="str">
        <f t="shared" si="120"/>
        <v/>
      </c>
      <c r="T303" s="21" t="s">
        <v>64</v>
      </c>
    </row>
    <row r="304" spans="1:20" hidden="1">
      <c r="A304" s="41" t="str">
        <f t="shared" si="110"/>
        <v/>
      </c>
      <c r="B304" s="182"/>
      <c r="C304" s="182"/>
      <c r="D304" s="182"/>
      <c r="E304" s="182"/>
      <c r="F304" s="182"/>
      <c r="G304" s="182"/>
      <c r="H304" s="182"/>
      <c r="I304" s="182"/>
      <c r="J304" s="22" t="str">
        <f t="shared" si="111"/>
        <v/>
      </c>
      <c r="K304" s="22" t="str">
        <f t="shared" si="112"/>
        <v/>
      </c>
      <c r="L304" s="22" t="str">
        <f t="shared" si="113"/>
        <v/>
      </c>
      <c r="M304" s="22" t="str">
        <f t="shared" si="114"/>
        <v/>
      </c>
      <c r="N304" s="22" t="str">
        <f t="shared" si="115"/>
        <v/>
      </c>
      <c r="O304" s="22" t="str">
        <f t="shared" si="116"/>
        <v/>
      </c>
      <c r="P304" s="22" t="str">
        <f t="shared" si="117"/>
        <v/>
      </c>
      <c r="Q304" s="36" t="str">
        <f t="shared" si="118"/>
        <v/>
      </c>
      <c r="R304" s="36" t="str">
        <f t="shared" si="119"/>
        <v/>
      </c>
      <c r="S304" s="36" t="str">
        <f t="shared" si="120"/>
        <v/>
      </c>
      <c r="T304" s="21" t="s">
        <v>64</v>
      </c>
    </row>
    <row r="305" spans="1:20" hidden="1">
      <c r="A305" s="41" t="str">
        <f t="shared" si="110"/>
        <v/>
      </c>
      <c r="B305" s="182"/>
      <c r="C305" s="182"/>
      <c r="D305" s="182"/>
      <c r="E305" s="182"/>
      <c r="F305" s="182"/>
      <c r="G305" s="182"/>
      <c r="H305" s="182"/>
      <c r="I305" s="182"/>
      <c r="J305" s="22" t="str">
        <f t="shared" si="111"/>
        <v/>
      </c>
      <c r="K305" s="22" t="str">
        <f t="shared" si="112"/>
        <v/>
      </c>
      <c r="L305" s="22" t="str">
        <f t="shared" si="113"/>
        <v/>
      </c>
      <c r="M305" s="22" t="str">
        <f t="shared" si="114"/>
        <v/>
      </c>
      <c r="N305" s="22" t="str">
        <f t="shared" si="115"/>
        <v/>
      </c>
      <c r="O305" s="22" t="str">
        <f t="shared" si="116"/>
        <v/>
      </c>
      <c r="P305" s="22" t="str">
        <f t="shared" si="117"/>
        <v/>
      </c>
      <c r="Q305" s="36" t="str">
        <f t="shared" si="118"/>
        <v/>
      </c>
      <c r="R305" s="36" t="str">
        <f t="shared" si="119"/>
        <v/>
      </c>
      <c r="S305" s="36" t="str">
        <f t="shared" si="120"/>
        <v/>
      </c>
      <c r="T305" s="21" t="s">
        <v>64</v>
      </c>
    </row>
    <row r="306" spans="1:20" hidden="1">
      <c r="A306" s="41" t="str">
        <f t="shared" si="110"/>
        <v/>
      </c>
      <c r="B306" s="182"/>
      <c r="C306" s="182"/>
      <c r="D306" s="182"/>
      <c r="E306" s="182"/>
      <c r="F306" s="182"/>
      <c r="G306" s="182"/>
      <c r="H306" s="182"/>
      <c r="I306" s="182"/>
      <c r="J306" s="22" t="str">
        <f t="shared" si="111"/>
        <v/>
      </c>
      <c r="K306" s="22" t="str">
        <f t="shared" si="112"/>
        <v/>
      </c>
      <c r="L306" s="22" t="str">
        <f t="shared" si="113"/>
        <v/>
      </c>
      <c r="M306" s="22" t="str">
        <f t="shared" si="114"/>
        <v/>
      </c>
      <c r="N306" s="22" t="str">
        <f t="shared" si="115"/>
        <v/>
      </c>
      <c r="O306" s="22" t="str">
        <f t="shared" si="116"/>
        <v/>
      </c>
      <c r="P306" s="22" t="str">
        <f t="shared" si="117"/>
        <v/>
      </c>
      <c r="Q306" s="36" t="str">
        <f t="shared" si="118"/>
        <v/>
      </c>
      <c r="R306" s="36" t="str">
        <f t="shared" si="119"/>
        <v/>
      </c>
      <c r="S306" s="36" t="str">
        <f t="shared" si="120"/>
        <v/>
      </c>
      <c r="T306" s="21" t="s">
        <v>64</v>
      </c>
    </row>
    <row r="307" spans="1:20" hidden="1">
      <c r="A307" s="41" t="str">
        <f t="shared" si="110"/>
        <v/>
      </c>
      <c r="B307" s="182"/>
      <c r="C307" s="182"/>
      <c r="D307" s="182"/>
      <c r="E307" s="182"/>
      <c r="F307" s="182"/>
      <c r="G307" s="182"/>
      <c r="H307" s="182"/>
      <c r="I307" s="182"/>
      <c r="J307" s="22" t="str">
        <f t="shared" si="111"/>
        <v/>
      </c>
      <c r="K307" s="22" t="str">
        <f t="shared" si="112"/>
        <v/>
      </c>
      <c r="L307" s="22" t="str">
        <f t="shared" si="113"/>
        <v/>
      </c>
      <c r="M307" s="22" t="str">
        <f t="shared" si="114"/>
        <v/>
      </c>
      <c r="N307" s="22" t="str">
        <f t="shared" si="115"/>
        <v/>
      </c>
      <c r="O307" s="22" t="str">
        <f t="shared" si="116"/>
        <v/>
      </c>
      <c r="P307" s="22" t="str">
        <f t="shared" si="117"/>
        <v/>
      </c>
      <c r="Q307" s="36" t="str">
        <f t="shared" si="118"/>
        <v/>
      </c>
      <c r="R307" s="36" t="str">
        <f t="shared" si="119"/>
        <v/>
      </c>
      <c r="S307" s="36" t="str">
        <f t="shared" si="120"/>
        <v/>
      </c>
      <c r="T307" s="21" t="s">
        <v>64</v>
      </c>
    </row>
    <row r="308" spans="1:20" hidden="1">
      <c r="A308" s="41" t="str">
        <f t="shared" si="110"/>
        <v/>
      </c>
      <c r="B308" s="187"/>
      <c r="C308" s="188"/>
      <c r="D308" s="188"/>
      <c r="E308" s="188"/>
      <c r="F308" s="188"/>
      <c r="G308" s="188"/>
      <c r="H308" s="188"/>
      <c r="I308" s="189"/>
      <c r="J308" s="22" t="str">
        <f t="shared" si="111"/>
        <v/>
      </c>
      <c r="K308" s="22" t="str">
        <f t="shared" si="112"/>
        <v/>
      </c>
      <c r="L308" s="22" t="str">
        <f t="shared" si="113"/>
        <v/>
      </c>
      <c r="M308" s="22" t="str">
        <f t="shared" si="114"/>
        <v/>
      </c>
      <c r="N308" s="22" t="str">
        <f t="shared" si="115"/>
        <v/>
      </c>
      <c r="O308" s="22" t="str">
        <f t="shared" si="116"/>
        <v/>
      </c>
      <c r="P308" s="22" t="str">
        <f t="shared" si="117"/>
        <v/>
      </c>
      <c r="Q308" s="36" t="str">
        <f t="shared" si="118"/>
        <v/>
      </c>
      <c r="R308" s="36" t="str">
        <f t="shared" si="119"/>
        <v/>
      </c>
      <c r="S308" s="36" t="str">
        <f t="shared" si="120"/>
        <v/>
      </c>
      <c r="T308" s="21" t="s">
        <v>64</v>
      </c>
    </row>
    <row r="309" spans="1:20" hidden="1">
      <c r="A309" s="41" t="str">
        <f t="shared" si="110"/>
        <v/>
      </c>
      <c r="B309" s="182"/>
      <c r="C309" s="182"/>
      <c r="D309" s="182"/>
      <c r="E309" s="182"/>
      <c r="F309" s="182"/>
      <c r="G309" s="182"/>
      <c r="H309" s="182"/>
      <c r="I309" s="182"/>
      <c r="J309" s="22" t="str">
        <f t="shared" si="111"/>
        <v/>
      </c>
      <c r="K309" s="22" t="str">
        <f t="shared" si="112"/>
        <v/>
      </c>
      <c r="L309" s="22" t="str">
        <f t="shared" si="113"/>
        <v/>
      </c>
      <c r="M309" s="22" t="str">
        <f t="shared" si="114"/>
        <v/>
      </c>
      <c r="N309" s="22" t="str">
        <f t="shared" si="115"/>
        <v/>
      </c>
      <c r="O309" s="22" t="str">
        <f t="shared" si="116"/>
        <v/>
      </c>
      <c r="P309" s="22" t="str">
        <f t="shared" si="117"/>
        <v/>
      </c>
      <c r="Q309" s="36" t="str">
        <f t="shared" si="118"/>
        <v/>
      </c>
      <c r="R309" s="36" t="str">
        <f t="shared" si="119"/>
        <v/>
      </c>
      <c r="S309" s="36" t="str">
        <f t="shared" si="120"/>
        <v/>
      </c>
      <c r="T309" s="21" t="s">
        <v>64</v>
      </c>
    </row>
    <row r="310" spans="1:20" hidden="1">
      <c r="A310" s="41" t="str">
        <f t="shared" si="110"/>
        <v/>
      </c>
      <c r="B310" s="182"/>
      <c r="C310" s="182"/>
      <c r="D310" s="182"/>
      <c r="E310" s="182"/>
      <c r="F310" s="182"/>
      <c r="G310" s="182"/>
      <c r="H310" s="182"/>
      <c r="I310" s="182"/>
      <c r="J310" s="22" t="str">
        <f t="shared" si="111"/>
        <v/>
      </c>
      <c r="K310" s="22" t="str">
        <f t="shared" si="112"/>
        <v/>
      </c>
      <c r="L310" s="22" t="str">
        <f t="shared" si="113"/>
        <v/>
      </c>
      <c r="M310" s="22" t="str">
        <f t="shared" si="114"/>
        <v/>
      </c>
      <c r="N310" s="22" t="str">
        <f t="shared" si="115"/>
        <v/>
      </c>
      <c r="O310" s="22" t="str">
        <f t="shared" si="116"/>
        <v/>
      </c>
      <c r="P310" s="22" t="str">
        <f t="shared" si="117"/>
        <v/>
      </c>
      <c r="Q310" s="36" t="str">
        <f t="shared" si="118"/>
        <v/>
      </c>
      <c r="R310" s="36" t="str">
        <f t="shared" si="119"/>
        <v/>
      </c>
      <c r="S310" s="36" t="str">
        <f t="shared" si="120"/>
        <v/>
      </c>
      <c r="T310" s="21" t="s">
        <v>64</v>
      </c>
    </row>
    <row r="311" spans="1:20" hidden="1">
      <c r="A311" s="41" t="str">
        <f t="shared" si="110"/>
        <v/>
      </c>
      <c r="B311" s="182"/>
      <c r="C311" s="182"/>
      <c r="D311" s="182"/>
      <c r="E311" s="182"/>
      <c r="F311" s="182"/>
      <c r="G311" s="182"/>
      <c r="H311" s="182"/>
      <c r="I311" s="182"/>
      <c r="J311" s="22" t="str">
        <f t="shared" si="111"/>
        <v/>
      </c>
      <c r="K311" s="22" t="str">
        <f t="shared" si="112"/>
        <v/>
      </c>
      <c r="L311" s="22" t="str">
        <f t="shared" si="113"/>
        <v/>
      </c>
      <c r="M311" s="22" t="str">
        <f t="shared" si="114"/>
        <v/>
      </c>
      <c r="N311" s="22" t="str">
        <f t="shared" si="115"/>
        <v/>
      </c>
      <c r="O311" s="22" t="str">
        <f t="shared" si="116"/>
        <v/>
      </c>
      <c r="P311" s="22" t="str">
        <f t="shared" si="117"/>
        <v/>
      </c>
      <c r="Q311" s="36" t="str">
        <f t="shared" si="118"/>
        <v/>
      </c>
      <c r="R311" s="36" t="str">
        <f t="shared" si="119"/>
        <v/>
      </c>
      <c r="S311" s="36" t="str">
        <f t="shared" si="120"/>
        <v/>
      </c>
      <c r="T311" s="21" t="s">
        <v>64</v>
      </c>
    </row>
    <row r="312" spans="1:20" hidden="1">
      <c r="A312" s="25" t="s">
        <v>26</v>
      </c>
      <c r="B312" s="183"/>
      <c r="C312" s="184"/>
      <c r="D312" s="184"/>
      <c r="E312" s="184"/>
      <c r="F312" s="184"/>
      <c r="G312" s="184"/>
      <c r="H312" s="184"/>
      <c r="I312" s="185"/>
      <c r="J312" s="27">
        <f t="shared" ref="J312:P312" si="121">SUM(J295:J311)</f>
        <v>0</v>
      </c>
      <c r="K312" s="27">
        <f t="shared" si="121"/>
        <v>0</v>
      </c>
      <c r="L312" s="27">
        <f t="shared" si="121"/>
        <v>0</v>
      </c>
      <c r="M312" s="27">
        <f t="shared" si="121"/>
        <v>0</v>
      </c>
      <c r="N312" s="27">
        <f t="shared" si="121"/>
        <v>0</v>
      </c>
      <c r="O312" s="27">
        <f t="shared" si="121"/>
        <v>0</v>
      </c>
      <c r="P312" s="27">
        <f t="shared" si="121"/>
        <v>0</v>
      </c>
      <c r="Q312" s="25">
        <f>COUNTIF(Q295:Q311,"E")</f>
        <v>0</v>
      </c>
      <c r="R312" s="25">
        <f>COUNTIF(R295:R311,"C")</f>
        <v>0</v>
      </c>
      <c r="S312" s="25">
        <f>COUNTIF(S295:S311,"VP")</f>
        <v>0</v>
      </c>
      <c r="T312" s="21"/>
    </row>
    <row r="313" spans="1:20" hidden="1">
      <c r="A313" s="120" t="s">
        <v>80</v>
      </c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2"/>
    </row>
    <row r="314" spans="1:20" hidden="1">
      <c r="A314" s="41" t="str">
        <f>IF(ISNA(INDEX($A$38:$T$191,MATCH($B314,$B$38:$B$191,0),1)),"",INDEX($A$38:$T$191,MATCH($B314,$B$38:$B$191,0),1))</f>
        <v/>
      </c>
      <c r="B314" s="182"/>
      <c r="C314" s="182"/>
      <c r="D314" s="182"/>
      <c r="E314" s="182"/>
      <c r="F314" s="182"/>
      <c r="G314" s="182"/>
      <c r="H314" s="182"/>
      <c r="I314" s="182"/>
      <c r="J314" s="22" t="str">
        <f>IF(ISNA(INDEX($A$38:$T$191,MATCH($B314,$B$38:$B$191,0),10)),"",INDEX($A$38:$T$191,MATCH($B314,$B$38:$B$191,0),10))</f>
        <v/>
      </c>
      <c r="K314" s="22" t="str">
        <f>IF(ISNA(INDEX($A$38:$T$191,MATCH($B314,$B$38:$B$191,0),11)),"",INDEX($A$38:$T$191,MATCH($B314,$B$38:$B$191,0),11))</f>
        <v/>
      </c>
      <c r="L314" s="22" t="str">
        <f>IF(ISNA(INDEX($A$38:$T$191,MATCH($B314,$B$38:$B$191,0),12)),"",INDEX($A$38:$T$191,MATCH($B314,$B$38:$B$191,0),12))</f>
        <v/>
      </c>
      <c r="M314" s="22" t="str">
        <f>IF(ISNA(INDEX($A$38:$T$191,MATCH($B314,$B$38:$B$191,0),13)),"",INDEX($A$38:$T$191,MATCH($B314,$B$38:$B$191,0),13))</f>
        <v/>
      </c>
      <c r="N314" s="22" t="str">
        <f>IF(ISNA(INDEX($A$38:$T$191,MATCH($B314,$B$38:$B$191,0),14)),"",INDEX($A$38:$T$191,MATCH($B314,$B$38:$B$191,0),14))</f>
        <v/>
      </c>
      <c r="O314" s="22" t="str">
        <f>IF(ISNA(INDEX($A$38:$T$191,MATCH($B314,$B$38:$B$191,0),15)),"",INDEX($A$38:$T$191,MATCH($B314,$B$38:$B$191,0),15))</f>
        <v/>
      </c>
      <c r="P314" s="22" t="str">
        <f>IF(ISNA(INDEX($A$38:$T$191,MATCH($B314,$B$38:$B$191,0),16)),"",INDEX($A$38:$T$191,MATCH($B314,$B$38:$B$191,0),16))</f>
        <v/>
      </c>
      <c r="Q314" s="36" t="str">
        <f>IF(ISNA(INDEX($A$38:$T$191,MATCH($B314,$B$38:$B$191,0),17)),"",INDEX($A$38:$T$191,MATCH($B314,$B$38:$B$191,0),17))</f>
        <v/>
      </c>
      <c r="R314" s="36" t="str">
        <f>IF(ISNA(INDEX($A$38:$T$191,MATCH($B314,$B$38:$B$191,0),18)),"",INDEX($A$38:$T$191,MATCH($B314,$B$38:$B$191,0),18))</f>
        <v/>
      </c>
      <c r="S314" s="36" t="str">
        <f>IF(ISNA(INDEX($A$38:$T$191,MATCH($B314,$B$38:$B$191,0),19)),"",INDEX($A$38:$T$191,MATCH($B314,$B$38:$B$191,0),19))</f>
        <v/>
      </c>
      <c r="T314" s="21" t="s">
        <v>64</v>
      </c>
    </row>
    <row r="315" spans="1:20" hidden="1">
      <c r="A315" s="41" t="str">
        <f>IF(ISNA(INDEX($A$38:$T$191,MATCH($B315,$B$38:$B$191,0),1)),"",INDEX($A$38:$T$191,MATCH($B315,$B$38:$B$191,0),1))</f>
        <v/>
      </c>
      <c r="B315" s="182"/>
      <c r="C315" s="182"/>
      <c r="D315" s="182"/>
      <c r="E315" s="182"/>
      <c r="F315" s="182"/>
      <c r="G315" s="182"/>
      <c r="H315" s="182"/>
      <c r="I315" s="182"/>
      <c r="J315" s="22" t="str">
        <f>IF(ISNA(INDEX($A$38:$T$191,MATCH($B315,$B$38:$B$191,0),10)),"",INDEX($A$38:$T$191,MATCH($B315,$B$38:$B$191,0),10))</f>
        <v/>
      </c>
      <c r="K315" s="22" t="str">
        <f>IF(ISNA(INDEX($A$38:$T$191,MATCH($B315,$B$38:$B$191,0),11)),"",INDEX($A$38:$T$191,MATCH($B315,$B$38:$B$191,0),11))</f>
        <v/>
      </c>
      <c r="L315" s="22" t="str">
        <f>IF(ISNA(INDEX($A$38:$T$191,MATCH($B315,$B$38:$B$191,0),12)),"",INDEX($A$38:$T$191,MATCH($B315,$B$38:$B$191,0),12))</f>
        <v/>
      </c>
      <c r="M315" s="22" t="str">
        <f>IF(ISNA(INDEX($A$38:$T$191,MATCH($B315,$B$38:$B$191,0),13)),"",INDEX($A$38:$T$191,MATCH($B315,$B$38:$B$191,0),13))</f>
        <v/>
      </c>
      <c r="N315" s="22" t="str">
        <f>IF(ISNA(INDEX($A$38:$T$191,MATCH($B315,$B$38:$B$191,0),14)),"",INDEX($A$38:$T$191,MATCH($B315,$B$38:$B$191,0),14))</f>
        <v/>
      </c>
      <c r="O315" s="22" t="str">
        <f>IF(ISNA(INDEX($A$38:$T$191,MATCH($B315,$B$38:$B$191,0),15)),"",INDEX($A$38:$T$191,MATCH($B315,$B$38:$B$191,0),15))</f>
        <v/>
      </c>
      <c r="P315" s="22" t="str">
        <f>IF(ISNA(INDEX($A$38:$T$191,MATCH($B315,$B$38:$B$191,0),16)),"",INDEX($A$38:$T$191,MATCH($B315,$B$38:$B$191,0),16))</f>
        <v/>
      </c>
      <c r="Q315" s="36" t="str">
        <f>IF(ISNA(INDEX($A$38:$T$191,MATCH($B315,$B$38:$B$191,0),17)),"",INDEX($A$38:$T$191,MATCH($B315,$B$38:$B$191,0),17))</f>
        <v/>
      </c>
      <c r="R315" s="36" t="str">
        <f>IF(ISNA(INDEX($A$38:$T$191,MATCH($B315,$B$38:$B$191,0),18)),"",INDEX($A$38:$T$191,MATCH($B315,$B$38:$B$191,0),18))</f>
        <v/>
      </c>
      <c r="S315" s="36" t="str">
        <f>IF(ISNA(INDEX($A$38:$T$191,MATCH($B315,$B$38:$B$191,0),19)),"",INDEX($A$38:$T$191,MATCH($B315,$B$38:$B$191,0),19))</f>
        <v/>
      </c>
      <c r="T315" s="21" t="s">
        <v>64</v>
      </c>
    </row>
    <row r="316" spans="1:20" hidden="1">
      <c r="A316" s="41" t="str">
        <f>IF(ISNA(INDEX($A$38:$T$191,MATCH($B316,$B$38:$B$191,0),1)),"",INDEX($A$38:$T$191,MATCH($B316,$B$38:$B$191,0),1))</f>
        <v/>
      </c>
      <c r="B316" s="182"/>
      <c r="C316" s="182"/>
      <c r="D316" s="182"/>
      <c r="E316" s="182"/>
      <c r="F316" s="182"/>
      <c r="G316" s="182"/>
      <c r="H316" s="182"/>
      <c r="I316" s="182"/>
      <c r="J316" s="22" t="str">
        <f>IF(ISNA(INDEX($A$38:$T$191,MATCH($B316,$B$38:$B$191,0),10)),"",INDEX($A$38:$T$191,MATCH($B316,$B$38:$B$191,0),10))</f>
        <v/>
      </c>
      <c r="K316" s="22" t="str">
        <f>IF(ISNA(INDEX($A$38:$T$191,MATCH($B316,$B$38:$B$191,0),11)),"",INDEX($A$38:$T$191,MATCH($B316,$B$38:$B$191,0),11))</f>
        <v/>
      </c>
      <c r="L316" s="22" t="str">
        <f>IF(ISNA(INDEX($A$38:$T$191,MATCH($B316,$B$38:$B$191,0),12)),"",INDEX($A$38:$T$191,MATCH($B316,$B$38:$B$191,0),12))</f>
        <v/>
      </c>
      <c r="M316" s="22" t="str">
        <f>IF(ISNA(INDEX($A$38:$T$191,MATCH($B316,$B$38:$B$191,0),13)),"",INDEX($A$38:$T$191,MATCH($B316,$B$38:$B$191,0),13))</f>
        <v/>
      </c>
      <c r="N316" s="22" t="str">
        <f>IF(ISNA(INDEX($A$38:$T$191,MATCH($B316,$B$38:$B$191,0),14)),"",INDEX($A$38:$T$191,MATCH($B316,$B$38:$B$191,0),14))</f>
        <v/>
      </c>
      <c r="O316" s="22" t="str">
        <f>IF(ISNA(INDEX($A$38:$T$191,MATCH($B316,$B$38:$B$191,0),15)),"",INDEX($A$38:$T$191,MATCH($B316,$B$38:$B$191,0),15))</f>
        <v/>
      </c>
      <c r="P316" s="22" t="str">
        <f>IF(ISNA(INDEX($A$38:$T$191,MATCH($B316,$B$38:$B$191,0),16)),"",INDEX($A$38:$T$191,MATCH($B316,$B$38:$B$191,0),16))</f>
        <v/>
      </c>
      <c r="Q316" s="36" t="str">
        <f>IF(ISNA(INDEX($A$38:$T$191,MATCH($B316,$B$38:$B$191,0),17)),"",INDEX($A$38:$T$191,MATCH($B316,$B$38:$B$191,0),17))</f>
        <v/>
      </c>
      <c r="R316" s="36" t="str">
        <f>IF(ISNA(INDEX($A$38:$T$191,MATCH($B316,$B$38:$B$191,0),18)),"",INDEX($A$38:$T$191,MATCH($B316,$B$38:$B$191,0),18))</f>
        <v/>
      </c>
      <c r="S316" s="36" t="str">
        <f>IF(ISNA(INDEX($A$38:$T$191,MATCH($B316,$B$38:$B$191,0),19)),"",INDEX($A$38:$T$191,MATCH($B316,$B$38:$B$191,0),19))</f>
        <v/>
      </c>
      <c r="T316" s="21" t="s">
        <v>64</v>
      </c>
    </row>
    <row r="317" spans="1:20" hidden="1">
      <c r="A317" s="41" t="str">
        <f>IF(ISNA(INDEX($A$38:$T$191,MATCH($B317,$B$38:$B$191,0),1)),"",INDEX($A$38:$T$191,MATCH($B317,$B$38:$B$191,0),1))</f>
        <v/>
      </c>
      <c r="B317" s="182"/>
      <c r="C317" s="182"/>
      <c r="D317" s="182"/>
      <c r="E317" s="182"/>
      <c r="F317" s="182"/>
      <c r="G317" s="182"/>
      <c r="H317" s="182"/>
      <c r="I317" s="182"/>
      <c r="J317" s="22" t="str">
        <f>IF(ISNA(INDEX($A$38:$T$191,MATCH($B317,$B$38:$B$191,0),10)),"",INDEX($A$38:$T$191,MATCH($B317,$B$38:$B$191,0),10))</f>
        <v/>
      </c>
      <c r="K317" s="22" t="str">
        <f>IF(ISNA(INDEX($A$38:$T$191,MATCH($B317,$B$38:$B$191,0),11)),"",INDEX($A$38:$T$191,MATCH($B317,$B$38:$B$191,0),11))</f>
        <v/>
      </c>
      <c r="L317" s="22" t="str">
        <f>IF(ISNA(INDEX($A$38:$T$191,MATCH($B317,$B$38:$B$191,0),12)),"",INDEX($A$38:$T$191,MATCH($B317,$B$38:$B$191,0),12))</f>
        <v/>
      </c>
      <c r="M317" s="22" t="str">
        <f>IF(ISNA(INDEX($A$38:$T$191,MATCH($B317,$B$38:$B$191,0),13)),"",INDEX($A$38:$T$191,MATCH($B317,$B$38:$B$191,0),13))</f>
        <v/>
      </c>
      <c r="N317" s="22" t="str">
        <f>IF(ISNA(INDEX($A$38:$T$191,MATCH($B317,$B$38:$B$191,0),14)),"",INDEX($A$38:$T$191,MATCH($B317,$B$38:$B$191,0),14))</f>
        <v/>
      </c>
      <c r="O317" s="22" t="str">
        <f>IF(ISNA(INDEX($A$38:$T$191,MATCH($B317,$B$38:$B$191,0),15)),"",INDEX($A$38:$T$191,MATCH($B317,$B$38:$B$191,0),15))</f>
        <v/>
      </c>
      <c r="P317" s="22" t="str">
        <f>IF(ISNA(INDEX($A$38:$T$191,MATCH($B317,$B$38:$B$191,0),16)),"",INDEX($A$38:$T$191,MATCH($B317,$B$38:$B$191,0),16))</f>
        <v/>
      </c>
      <c r="Q317" s="36" t="str">
        <f>IF(ISNA(INDEX($A$38:$T$191,MATCH($B317,$B$38:$B$191,0),17)),"",INDEX($A$38:$T$191,MATCH($B317,$B$38:$B$191,0),17))</f>
        <v/>
      </c>
      <c r="R317" s="36" t="str">
        <f>IF(ISNA(INDEX($A$38:$T$191,MATCH($B317,$B$38:$B$191,0),18)),"",INDEX($A$38:$T$191,MATCH($B317,$B$38:$B$191,0),18))</f>
        <v/>
      </c>
      <c r="S317" s="36" t="str">
        <f>IF(ISNA(INDEX($A$38:$T$191,MATCH($B317,$B$38:$B$191,0),19)),"",INDEX($A$38:$T$191,MATCH($B317,$B$38:$B$191,0),19))</f>
        <v/>
      </c>
      <c r="T317" s="21" t="s">
        <v>64</v>
      </c>
    </row>
    <row r="318" spans="1:20" hidden="1">
      <c r="A318" s="25" t="s">
        <v>26</v>
      </c>
      <c r="B318" s="190"/>
      <c r="C318" s="190"/>
      <c r="D318" s="190"/>
      <c r="E318" s="190"/>
      <c r="F318" s="190"/>
      <c r="G318" s="190"/>
      <c r="H318" s="190"/>
      <c r="I318" s="190"/>
      <c r="J318" s="27">
        <f t="shared" ref="J318:P318" si="122">SUM(J314:J317)</f>
        <v>0</v>
      </c>
      <c r="K318" s="27">
        <f t="shared" si="122"/>
        <v>0</v>
      </c>
      <c r="L318" s="27">
        <f t="shared" si="122"/>
        <v>0</v>
      </c>
      <c r="M318" s="27">
        <f t="shared" si="122"/>
        <v>0</v>
      </c>
      <c r="N318" s="27">
        <f t="shared" si="122"/>
        <v>0</v>
      </c>
      <c r="O318" s="27">
        <f t="shared" si="122"/>
        <v>0</v>
      </c>
      <c r="P318" s="27">
        <f t="shared" si="122"/>
        <v>0</v>
      </c>
      <c r="Q318" s="25">
        <f>COUNTIF(Q314:Q317,"E")</f>
        <v>0</v>
      </c>
      <c r="R318" s="25">
        <f>COUNTIF(R314:R317,"C")</f>
        <v>0</v>
      </c>
      <c r="S318" s="25">
        <f>COUNTIF(S314:S317,"VP")</f>
        <v>0</v>
      </c>
      <c r="T318" s="26"/>
    </row>
    <row r="319" spans="1:20" ht="28.5" hidden="1" customHeight="1">
      <c r="A319" s="173" t="s">
        <v>54</v>
      </c>
      <c r="B319" s="174"/>
      <c r="C319" s="174"/>
      <c r="D319" s="174"/>
      <c r="E319" s="174"/>
      <c r="F319" s="174"/>
      <c r="G319" s="174"/>
      <c r="H319" s="174"/>
      <c r="I319" s="175"/>
      <c r="J319" s="27">
        <f t="shared" ref="J319:S319" si="123">SUM(J312,J318)</f>
        <v>0</v>
      </c>
      <c r="K319" s="27">
        <f t="shared" si="123"/>
        <v>0</v>
      </c>
      <c r="L319" s="27">
        <f t="shared" si="123"/>
        <v>0</v>
      </c>
      <c r="M319" s="27">
        <f t="shared" si="123"/>
        <v>0</v>
      </c>
      <c r="N319" s="27">
        <f t="shared" si="123"/>
        <v>0</v>
      </c>
      <c r="O319" s="27">
        <f t="shared" si="123"/>
        <v>0</v>
      </c>
      <c r="P319" s="27">
        <f t="shared" si="123"/>
        <v>0</v>
      </c>
      <c r="Q319" s="27">
        <f t="shared" si="123"/>
        <v>0</v>
      </c>
      <c r="R319" s="27">
        <f t="shared" si="123"/>
        <v>0</v>
      </c>
      <c r="S319" s="27">
        <f t="shared" si="123"/>
        <v>0</v>
      </c>
      <c r="T319" s="35" t="s">
        <v>53</v>
      </c>
    </row>
    <row r="320" spans="1:20" hidden="1">
      <c r="A320" s="155" t="s">
        <v>55</v>
      </c>
      <c r="B320" s="156"/>
      <c r="C320" s="156"/>
      <c r="D320" s="156"/>
      <c r="E320" s="156"/>
      <c r="F320" s="156"/>
      <c r="G320" s="156"/>
      <c r="H320" s="156"/>
      <c r="I320" s="156"/>
      <c r="J320" s="157"/>
      <c r="K320" s="27">
        <f t="shared" ref="K320:P320" si="124">K312*14+K318*12</f>
        <v>0</v>
      </c>
      <c r="L320" s="27">
        <f t="shared" si="124"/>
        <v>0</v>
      </c>
      <c r="M320" s="27">
        <f t="shared" si="124"/>
        <v>0</v>
      </c>
      <c r="N320" s="27">
        <f t="shared" si="124"/>
        <v>0</v>
      </c>
      <c r="O320" s="27">
        <f t="shared" si="124"/>
        <v>0</v>
      </c>
      <c r="P320" s="27">
        <f t="shared" si="124"/>
        <v>0</v>
      </c>
      <c r="Q320" s="161"/>
      <c r="R320" s="162"/>
      <c r="S320" s="162"/>
      <c r="T320" s="163"/>
    </row>
    <row r="321" spans="1:20" hidden="1">
      <c r="A321" s="158"/>
      <c r="B321" s="159"/>
      <c r="C321" s="159"/>
      <c r="D321" s="159"/>
      <c r="E321" s="159"/>
      <c r="F321" s="159"/>
      <c r="G321" s="159"/>
      <c r="H321" s="159"/>
      <c r="I321" s="159"/>
      <c r="J321" s="160"/>
      <c r="K321" s="170">
        <f>SUM(K320:M320)</f>
        <v>0</v>
      </c>
      <c r="L321" s="171"/>
      <c r="M321" s="172"/>
      <c r="N321" s="167">
        <f>SUM(N320:O320)</f>
        <v>0</v>
      </c>
      <c r="O321" s="168"/>
      <c r="P321" s="169"/>
      <c r="Q321" s="164"/>
      <c r="R321" s="165"/>
      <c r="S321" s="165"/>
      <c r="T321" s="166"/>
    </row>
    <row r="322" spans="1:20" hidden="1"/>
    <row r="323" spans="1:20" hidden="1">
      <c r="B323" s="2"/>
      <c r="C323" s="2"/>
      <c r="D323" s="2"/>
      <c r="E323" s="2"/>
      <c r="F323" s="2"/>
      <c r="G323" s="2"/>
      <c r="M323" s="9"/>
      <c r="N323" s="9"/>
      <c r="O323" s="9"/>
      <c r="P323" s="9"/>
      <c r="Q323" s="9"/>
      <c r="R323" s="9"/>
      <c r="S323" s="9"/>
    </row>
    <row r="324" spans="1:20" hidden="1">
      <c r="B324" s="9"/>
      <c r="C324" s="9"/>
      <c r="D324" s="9"/>
      <c r="E324" s="9"/>
      <c r="F324" s="9"/>
      <c r="G324" s="9"/>
      <c r="H324" s="19"/>
      <c r="I324" s="19"/>
      <c r="J324" s="19"/>
      <c r="M324" s="9"/>
      <c r="N324" s="9"/>
      <c r="O324" s="9"/>
      <c r="P324" s="9"/>
      <c r="Q324" s="9"/>
      <c r="R324" s="9"/>
      <c r="S324" s="9"/>
    </row>
    <row r="326" spans="1:20" ht="22.5" customHeight="1">
      <c r="A326" s="138" t="s">
        <v>56</v>
      </c>
      <c r="B326" s="139"/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140"/>
    </row>
    <row r="327" spans="1:20" ht="27.75" customHeight="1">
      <c r="A327" s="143" t="s">
        <v>28</v>
      </c>
      <c r="B327" s="145" t="s">
        <v>27</v>
      </c>
      <c r="C327" s="146"/>
      <c r="D327" s="146"/>
      <c r="E327" s="146"/>
      <c r="F327" s="146"/>
      <c r="G327" s="146"/>
      <c r="H327" s="146"/>
      <c r="I327" s="147"/>
      <c r="J327" s="141" t="s">
        <v>42</v>
      </c>
      <c r="K327" s="233" t="s">
        <v>25</v>
      </c>
      <c r="L327" s="233"/>
      <c r="M327" s="233"/>
      <c r="N327" s="233" t="s">
        <v>43</v>
      </c>
      <c r="O327" s="234"/>
      <c r="P327" s="234"/>
      <c r="Q327" s="233" t="s">
        <v>24</v>
      </c>
      <c r="R327" s="233"/>
      <c r="S327" s="233"/>
      <c r="T327" s="233" t="s">
        <v>23</v>
      </c>
    </row>
    <row r="328" spans="1:20">
      <c r="A328" s="144"/>
      <c r="B328" s="148"/>
      <c r="C328" s="149"/>
      <c r="D328" s="149"/>
      <c r="E328" s="149"/>
      <c r="F328" s="149"/>
      <c r="G328" s="149"/>
      <c r="H328" s="149"/>
      <c r="I328" s="150"/>
      <c r="J328" s="142"/>
      <c r="K328" s="13" t="s">
        <v>29</v>
      </c>
      <c r="L328" s="13" t="s">
        <v>30</v>
      </c>
      <c r="M328" s="13" t="s">
        <v>31</v>
      </c>
      <c r="N328" s="13" t="s">
        <v>35</v>
      </c>
      <c r="O328" s="13" t="s">
        <v>8</v>
      </c>
      <c r="P328" s="13" t="s">
        <v>32</v>
      </c>
      <c r="Q328" s="13" t="s">
        <v>33</v>
      </c>
      <c r="R328" s="13" t="s">
        <v>29</v>
      </c>
      <c r="S328" s="13" t="s">
        <v>34</v>
      </c>
      <c r="T328" s="233"/>
    </row>
    <row r="329" spans="1:20">
      <c r="A329" s="108" t="s">
        <v>63</v>
      </c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10"/>
    </row>
    <row r="330" spans="1:20">
      <c r="A330" s="51" t="s">
        <v>238</v>
      </c>
      <c r="B330" s="63" t="s">
        <v>247</v>
      </c>
      <c r="C330" s="55"/>
      <c r="D330" s="55"/>
      <c r="E330" s="55"/>
      <c r="F330" s="55"/>
      <c r="G330" s="55"/>
      <c r="H330" s="55"/>
      <c r="I330" s="56"/>
      <c r="J330" s="33">
        <v>4</v>
      </c>
      <c r="K330" s="33">
        <v>2</v>
      </c>
      <c r="L330" s="33">
        <v>1</v>
      </c>
      <c r="M330" s="33">
        <v>1</v>
      </c>
      <c r="N330" s="22">
        <f>K330+L330+M330</f>
        <v>4</v>
      </c>
      <c r="O330" s="22">
        <f>P330-N330</f>
        <v>3</v>
      </c>
      <c r="P330" s="22">
        <f>ROUND(PRODUCT(J330,25)/14,0)</f>
        <v>7</v>
      </c>
      <c r="Q330" s="28"/>
      <c r="R330" s="12" t="s">
        <v>29</v>
      </c>
      <c r="S330" s="29"/>
      <c r="T330" s="12" t="s">
        <v>41</v>
      </c>
    </row>
    <row r="331" spans="1:20" ht="56.25">
      <c r="A331" s="96" t="s">
        <v>248</v>
      </c>
      <c r="B331" s="135" t="s">
        <v>239</v>
      </c>
      <c r="C331" s="136"/>
      <c r="D331" s="136"/>
      <c r="E331" s="136"/>
      <c r="F331" s="136"/>
      <c r="G331" s="136"/>
      <c r="H331" s="136"/>
      <c r="I331" s="137"/>
      <c r="J331" s="33">
        <v>3</v>
      </c>
      <c r="K331" s="33">
        <v>0</v>
      </c>
      <c r="L331" s="33">
        <v>2</v>
      </c>
      <c r="M331" s="33">
        <v>0</v>
      </c>
      <c r="N331" s="22">
        <f>K331+L331+M331</f>
        <v>2</v>
      </c>
      <c r="O331" s="22">
        <f>P331-N331</f>
        <v>3</v>
      </c>
      <c r="P331" s="22">
        <f>ROUND(PRODUCT(J331,25)/14,0)</f>
        <v>5</v>
      </c>
      <c r="Q331" s="28"/>
      <c r="R331" s="12" t="s">
        <v>29</v>
      </c>
      <c r="S331" s="29"/>
      <c r="T331" s="12" t="s">
        <v>41</v>
      </c>
    </row>
    <row r="332" spans="1:20" ht="56.25">
      <c r="A332" s="96" t="s">
        <v>249</v>
      </c>
      <c r="B332" s="135" t="s">
        <v>241</v>
      </c>
      <c r="C332" s="136"/>
      <c r="D332" s="136"/>
      <c r="E332" s="136"/>
      <c r="F332" s="136"/>
      <c r="G332" s="136"/>
      <c r="H332" s="136"/>
      <c r="I332" s="137"/>
      <c r="J332" s="33">
        <v>3</v>
      </c>
      <c r="K332" s="33">
        <v>0</v>
      </c>
      <c r="L332" s="33">
        <v>2</v>
      </c>
      <c r="M332" s="33">
        <v>0</v>
      </c>
      <c r="N332" s="22">
        <f>K332+L332+M332</f>
        <v>2</v>
      </c>
      <c r="O332" s="22">
        <f>P332-N332</f>
        <v>3</v>
      </c>
      <c r="P332" s="22">
        <f>ROUND(PRODUCT(J332,25)/14,0)</f>
        <v>5</v>
      </c>
      <c r="Q332" s="28"/>
      <c r="R332" s="12" t="s">
        <v>29</v>
      </c>
      <c r="S332" s="29"/>
      <c r="T332" s="12" t="s">
        <v>41</v>
      </c>
    </row>
    <row r="333" spans="1:20" ht="56.25">
      <c r="A333" s="96" t="s">
        <v>242</v>
      </c>
      <c r="B333" s="135" t="s">
        <v>243</v>
      </c>
      <c r="C333" s="136"/>
      <c r="D333" s="136"/>
      <c r="E333" s="136"/>
      <c r="F333" s="136"/>
      <c r="G333" s="136"/>
      <c r="H333" s="136"/>
      <c r="I333" s="137"/>
      <c r="J333" s="33">
        <v>3</v>
      </c>
      <c r="K333" s="33">
        <v>0</v>
      </c>
      <c r="L333" s="33">
        <v>2</v>
      </c>
      <c r="M333" s="33">
        <v>0</v>
      </c>
      <c r="N333" s="22">
        <f>K333+L333+M333</f>
        <v>2</v>
      </c>
      <c r="O333" s="22">
        <f>P333-N333</f>
        <v>3</v>
      </c>
      <c r="P333" s="22">
        <f>ROUND(PRODUCT(J333,25)/14,0)</f>
        <v>5</v>
      </c>
      <c r="Q333" s="28"/>
      <c r="R333" s="12" t="s">
        <v>29</v>
      </c>
      <c r="S333" s="29"/>
      <c r="T333" s="12" t="s">
        <v>41</v>
      </c>
    </row>
    <row r="334" spans="1:20">
      <c r="A334" s="23" t="s">
        <v>26</v>
      </c>
      <c r="B334" s="294"/>
      <c r="C334" s="295"/>
      <c r="D334" s="295"/>
      <c r="E334" s="295"/>
      <c r="F334" s="295"/>
      <c r="G334" s="295"/>
      <c r="H334" s="295"/>
      <c r="I334" s="296"/>
      <c r="J334" s="38">
        <f t="shared" ref="J334:P334" si="125">SUM(J330:J333)</f>
        <v>13</v>
      </c>
      <c r="K334" s="38">
        <f t="shared" si="125"/>
        <v>2</v>
      </c>
      <c r="L334" s="38">
        <f t="shared" si="125"/>
        <v>7</v>
      </c>
      <c r="M334" s="38">
        <f t="shared" si="125"/>
        <v>1</v>
      </c>
      <c r="N334" s="27">
        <f t="shared" si="125"/>
        <v>10</v>
      </c>
      <c r="O334" s="27">
        <f t="shared" si="125"/>
        <v>12</v>
      </c>
      <c r="P334" s="27">
        <f t="shared" si="125"/>
        <v>22</v>
      </c>
      <c r="Q334" s="25">
        <f>COUNTIF(Q330:Q333,"E")</f>
        <v>0</v>
      </c>
      <c r="R334" s="25">
        <f>COUNTIF(R330:R333,"C")</f>
        <v>4</v>
      </c>
      <c r="S334" s="25">
        <f>COUNTIF(S330:S333,"VP")</f>
        <v>0</v>
      </c>
      <c r="T334" s="21"/>
    </row>
    <row r="335" spans="1:20">
      <c r="A335" s="138" t="s">
        <v>80</v>
      </c>
      <c r="B335" s="139"/>
      <c r="C335" s="139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140"/>
    </row>
    <row r="336" spans="1:20" ht="56.25">
      <c r="A336" s="96" t="s">
        <v>244</v>
      </c>
      <c r="B336" s="135" t="s">
        <v>245</v>
      </c>
      <c r="C336" s="136"/>
      <c r="D336" s="136"/>
      <c r="E336" s="136"/>
      <c r="F336" s="136"/>
      <c r="G336" s="136"/>
      <c r="H336" s="136"/>
      <c r="I336" s="137"/>
      <c r="J336" s="33">
        <v>3</v>
      </c>
      <c r="K336" s="33">
        <v>0</v>
      </c>
      <c r="L336" s="33">
        <v>2</v>
      </c>
      <c r="M336" s="33">
        <v>0</v>
      </c>
      <c r="N336" s="22">
        <f>K336+L336+M336</f>
        <v>2</v>
      </c>
      <c r="O336" s="22">
        <f>P336-N336</f>
        <v>4</v>
      </c>
      <c r="P336" s="22">
        <f>ROUND(PRODUCT(J336,25)/12,0)</f>
        <v>6</v>
      </c>
      <c r="Q336" s="28"/>
      <c r="R336" s="12" t="s">
        <v>29</v>
      </c>
      <c r="S336" s="29"/>
      <c r="T336" s="12" t="s">
        <v>41</v>
      </c>
    </row>
    <row r="337" spans="1:20">
      <c r="A337" s="25" t="s">
        <v>26</v>
      </c>
      <c r="B337" s="190"/>
      <c r="C337" s="190"/>
      <c r="D337" s="190"/>
      <c r="E337" s="190"/>
      <c r="F337" s="190"/>
      <c r="G337" s="190"/>
      <c r="H337" s="190"/>
      <c r="I337" s="190"/>
      <c r="J337" s="27">
        <f t="shared" ref="J337:P337" si="126">SUM(J336:J336)</f>
        <v>3</v>
      </c>
      <c r="K337" s="27">
        <f t="shared" si="126"/>
        <v>0</v>
      </c>
      <c r="L337" s="27">
        <f t="shared" si="126"/>
        <v>2</v>
      </c>
      <c r="M337" s="27">
        <f t="shared" si="126"/>
        <v>0</v>
      </c>
      <c r="N337" s="27">
        <f t="shared" si="126"/>
        <v>2</v>
      </c>
      <c r="O337" s="27">
        <f t="shared" si="126"/>
        <v>4</v>
      </c>
      <c r="P337" s="27">
        <f t="shared" si="126"/>
        <v>6</v>
      </c>
      <c r="Q337" s="25">
        <f>COUNTIF(Q336:Q336,"E")</f>
        <v>0</v>
      </c>
      <c r="R337" s="25">
        <f>COUNTIF(R336:R336,"C")</f>
        <v>1</v>
      </c>
      <c r="S337" s="25">
        <f>COUNTIF(S336:S336,"VP")</f>
        <v>0</v>
      </c>
      <c r="T337" s="26"/>
    </row>
    <row r="338" spans="1:20" ht="30.75" customHeight="1">
      <c r="A338" s="173" t="s">
        <v>54</v>
      </c>
      <c r="B338" s="174"/>
      <c r="C338" s="174"/>
      <c r="D338" s="174"/>
      <c r="E338" s="174"/>
      <c r="F338" s="174"/>
      <c r="G338" s="174"/>
      <c r="H338" s="174"/>
      <c r="I338" s="175"/>
      <c r="J338" s="27">
        <f t="shared" ref="J338:S338" si="127">SUM(J334,J337)</f>
        <v>16</v>
      </c>
      <c r="K338" s="27">
        <f t="shared" si="127"/>
        <v>2</v>
      </c>
      <c r="L338" s="27">
        <f t="shared" si="127"/>
        <v>9</v>
      </c>
      <c r="M338" s="27">
        <f t="shared" si="127"/>
        <v>1</v>
      </c>
      <c r="N338" s="27">
        <f t="shared" si="127"/>
        <v>12</v>
      </c>
      <c r="O338" s="27">
        <f t="shared" si="127"/>
        <v>16</v>
      </c>
      <c r="P338" s="27">
        <f t="shared" si="127"/>
        <v>28</v>
      </c>
      <c r="Q338" s="27">
        <f t="shared" si="127"/>
        <v>0</v>
      </c>
      <c r="R338" s="27">
        <f t="shared" si="127"/>
        <v>5</v>
      </c>
      <c r="S338" s="27">
        <f t="shared" si="127"/>
        <v>0</v>
      </c>
      <c r="T338" s="93">
        <f>5/48</f>
        <v>0.10416666666666667</v>
      </c>
    </row>
    <row r="339" spans="1:20">
      <c r="A339" s="155" t="s">
        <v>55</v>
      </c>
      <c r="B339" s="156"/>
      <c r="C339" s="156"/>
      <c r="D339" s="156"/>
      <c r="E339" s="156"/>
      <c r="F339" s="156"/>
      <c r="G339" s="156"/>
      <c r="H339" s="156"/>
      <c r="I339" s="156"/>
      <c r="J339" s="157"/>
      <c r="K339" s="27">
        <f t="shared" ref="K339:P339" si="128">K334*14+K337*12</f>
        <v>28</v>
      </c>
      <c r="L339" s="27">
        <f t="shared" si="128"/>
        <v>122</v>
      </c>
      <c r="M339" s="27">
        <f t="shared" si="128"/>
        <v>14</v>
      </c>
      <c r="N339" s="27">
        <f t="shared" si="128"/>
        <v>164</v>
      </c>
      <c r="O339" s="27">
        <f t="shared" si="128"/>
        <v>216</v>
      </c>
      <c r="P339" s="27">
        <f t="shared" si="128"/>
        <v>380</v>
      </c>
      <c r="Q339" s="161"/>
      <c r="R339" s="162"/>
      <c r="S339" s="162"/>
      <c r="T339" s="163"/>
    </row>
    <row r="340" spans="1:20">
      <c r="A340" s="158"/>
      <c r="B340" s="159"/>
      <c r="C340" s="159"/>
      <c r="D340" s="159"/>
      <c r="E340" s="159"/>
      <c r="F340" s="159"/>
      <c r="G340" s="159"/>
      <c r="H340" s="159"/>
      <c r="I340" s="159"/>
      <c r="J340" s="160"/>
      <c r="K340" s="170">
        <f>SUM(K339:M339)</f>
        <v>164</v>
      </c>
      <c r="L340" s="171"/>
      <c r="M340" s="172"/>
      <c r="N340" s="167">
        <f>SUM(N339:O339)</f>
        <v>380</v>
      </c>
      <c r="O340" s="168"/>
      <c r="P340" s="169"/>
      <c r="Q340" s="164"/>
      <c r="R340" s="165"/>
      <c r="S340" s="165"/>
      <c r="T340" s="166"/>
    </row>
    <row r="341" spans="1:20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5"/>
      <c r="L341" s="15"/>
      <c r="M341" s="15"/>
      <c r="N341" s="16"/>
      <c r="O341" s="16"/>
      <c r="P341" s="16"/>
      <c r="Q341" s="17"/>
      <c r="R341" s="17"/>
      <c r="S341" s="17"/>
      <c r="T341" s="17"/>
    </row>
    <row r="342" spans="1:20">
      <c r="A342" s="293" t="s">
        <v>81</v>
      </c>
      <c r="B342" s="293"/>
    </row>
    <row r="343" spans="1:20">
      <c r="A343" s="186" t="s">
        <v>28</v>
      </c>
      <c r="B343" s="196" t="s">
        <v>68</v>
      </c>
      <c r="C343" s="209"/>
      <c r="D343" s="209"/>
      <c r="E343" s="209"/>
      <c r="F343" s="209"/>
      <c r="G343" s="197"/>
      <c r="H343" s="196" t="s">
        <v>71</v>
      </c>
      <c r="I343" s="197"/>
      <c r="J343" s="152" t="s">
        <v>72</v>
      </c>
      <c r="K343" s="153"/>
      <c r="L343" s="153"/>
      <c r="M343" s="153"/>
      <c r="N343" s="153"/>
      <c r="O343" s="154"/>
      <c r="P343" s="196" t="s">
        <v>53</v>
      </c>
      <c r="Q343" s="197"/>
      <c r="R343" s="152" t="s">
        <v>73</v>
      </c>
      <c r="S343" s="153"/>
      <c r="T343" s="154"/>
    </row>
    <row r="344" spans="1:20">
      <c r="A344" s="186"/>
      <c r="B344" s="198"/>
      <c r="C344" s="210"/>
      <c r="D344" s="210"/>
      <c r="E344" s="210"/>
      <c r="F344" s="210"/>
      <c r="G344" s="199"/>
      <c r="H344" s="198"/>
      <c r="I344" s="199"/>
      <c r="J344" s="152" t="s">
        <v>35</v>
      </c>
      <c r="K344" s="154"/>
      <c r="L344" s="152" t="s">
        <v>8</v>
      </c>
      <c r="M344" s="154"/>
      <c r="N344" s="152" t="s">
        <v>32</v>
      </c>
      <c r="O344" s="154"/>
      <c r="P344" s="198"/>
      <c r="Q344" s="199"/>
      <c r="R344" s="37" t="s">
        <v>74</v>
      </c>
      <c r="S344" s="37" t="s">
        <v>75</v>
      </c>
      <c r="T344" s="37" t="s">
        <v>76</v>
      </c>
    </row>
    <row r="345" spans="1:20">
      <c r="A345" s="37">
        <v>1</v>
      </c>
      <c r="B345" s="152" t="s">
        <v>69</v>
      </c>
      <c r="C345" s="153"/>
      <c r="D345" s="153"/>
      <c r="E345" s="153"/>
      <c r="F345" s="153"/>
      <c r="G345" s="154"/>
      <c r="H345" s="200">
        <f>J345</f>
        <v>119</v>
      </c>
      <c r="I345" s="200"/>
      <c r="J345" s="205">
        <f>N48+N61+N75+N88+N103+N115-J346</f>
        <v>119</v>
      </c>
      <c r="K345" s="206"/>
      <c r="L345" s="205">
        <f>O48+O61+O75+O88+O103+O115-L346</f>
        <v>168</v>
      </c>
      <c r="M345" s="206"/>
      <c r="N345" s="201">
        <f>SUM(J345:M345)</f>
        <v>287</v>
      </c>
      <c r="O345" s="202"/>
      <c r="P345" s="203">
        <f>H345/H347</f>
        <v>0.85611510791366907</v>
      </c>
      <c r="Q345" s="204"/>
      <c r="R345" s="21">
        <f>J48+J61-R346</f>
        <v>60</v>
      </c>
      <c r="S345" s="21">
        <f>J75+J88-S346</f>
        <v>51</v>
      </c>
      <c r="T345" s="21">
        <f>J103+J115-T346</f>
        <v>46</v>
      </c>
    </row>
    <row r="346" spans="1:20" ht="12.75" customHeight="1">
      <c r="A346" s="37">
        <v>2</v>
      </c>
      <c r="B346" s="152" t="s">
        <v>70</v>
      </c>
      <c r="C346" s="153"/>
      <c r="D346" s="153"/>
      <c r="E346" s="153"/>
      <c r="F346" s="153"/>
      <c r="G346" s="154"/>
      <c r="H346" s="200">
        <v>20</v>
      </c>
      <c r="I346" s="200"/>
      <c r="J346" s="176">
        <f>N168</f>
        <v>19</v>
      </c>
      <c r="K346" s="177"/>
      <c r="L346" s="178">
        <f>O168</f>
        <v>21</v>
      </c>
      <c r="M346" s="177"/>
      <c r="N346" s="201">
        <f>SUM(J346:M346)</f>
        <v>40</v>
      </c>
      <c r="O346" s="202"/>
      <c r="P346" s="203">
        <f>H346/H347</f>
        <v>0.14388489208633093</v>
      </c>
      <c r="Q346" s="204"/>
      <c r="R346" s="20">
        <v>0</v>
      </c>
      <c r="S346" s="20">
        <v>9</v>
      </c>
      <c r="T346" s="20">
        <v>14</v>
      </c>
    </row>
    <row r="347" spans="1:20">
      <c r="A347" s="152" t="s">
        <v>26</v>
      </c>
      <c r="B347" s="153"/>
      <c r="C347" s="153"/>
      <c r="D347" s="153"/>
      <c r="E347" s="153"/>
      <c r="F347" s="153"/>
      <c r="G347" s="154"/>
      <c r="H347" s="186">
        <f>SUM(H345:I346)</f>
        <v>139</v>
      </c>
      <c r="I347" s="186"/>
      <c r="J347" s="186">
        <f>SUM(J345:K346)</f>
        <v>138</v>
      </c>
      <c r="K347" s="186"/>
      <c r="L347" s="120">
        <f>SUM(L345:M346)</f>
        <v>189</v>
      </c>
      <c r="M347" s="122"/>
      <c r="N347" s="120">
        <f>SUM(N345:O346)</f>
        <v>327</v>
      </c>
      <c r="O347" s="122"/>
      <c r="P347" s="207">
        <f>SUM(P345:Q346)</f>
        <v>1</v>
      </c>
      <c r="Q347" s="208"/>
      <c r="R347" s="25">
        <f>SUM(R345:R346)</f>
        <v>60</v>
      </c>
      <c r="S347" s="25">
        <f>SUM(S345:S346)</f>
        <v>60</v>
      </c>
      <c r="T347" s="25">
        <f>SUM(T345:T346)</f>
        <v>60</v>
      </c>
    </row>
    <row r="357" spans="2:19">
      <c r="B357" s="2"/>
      <c r="C357" s="2"/>
      <c r="D357" s="2"/>
      <c r="E357" s="2"/>
      <c r="F357" s="2"/>
      <c r="G357" s="2"/>
      <c r="M357" s="9"/>
      <c r="N357" s="9"/>
      <c r="O357" s="9"/>
      <c r="P357" s="9"/>
      <c r="Q357" s="9"/>
      <c r="R357" s="9"/>
      <c r="S357" s="9"/>
    </row>
    <row r="358" spans="2:19">
      <c r="B358" s="9"/>
      <c r="C358" s="9"/>
      <c r="D358" s="9"/>
      <c r="E358" s="9"/>
      <c r="F358" s="9"/>
      <c r="G358" s="9"/>
      <c r="H358" s="19"/>
      <c r="I358" s="19"/>
      <c r="J358" s="19"/>
      <c r="M358" s="9"/>
      <c r="N358" s="9"/>
      <c r="O358" s="9"/>
      <c r="P358" s="9"/>
      <c r="Q358" s="9"/>
      <c r="R358" s="9"/>
      <c r="S358" s="9"/>
    </row>
  </sheetData>
  <sheetProtection deleteColumns="0" deleteRows="0" selectLockedCells="1" selectUnlockedCells="1"/>
  <mergeCells count="372">
    <mergeCell ref="N340:P340"/>
    <mergeCell ref="Q292:S292"/>
    <mergeCell ref="B300:I300"/>
    <mergeCell ref="A329:T329"/>
    <mergeCell ref="J327:J328"/>
    <mergeCell ref="K327:M327"/>
    <mergeCell ref="N327:P327"/>
    <mergeCell ref="Q327:S327"/>
    <mergeCell ref="A327:A328"/>
    <mergeCell ref="K321:M321"/>
    <mergeCell ref="N321:P321"/>
    <mergeCell ref="A313:T313"/>
    <mergeCell ref="B298:I298"/>
    <mergeCell ref="B299:I299"/>
    <mergeCell ref="A294:T294"/>
    <mergeCell ref="A335:T335"/>
    <mergeCell ref="A342:B342"/>
    <mergeCell ref="B303:I303"/>
    <mergeCell ref="B304:I304"/>
    <mergeCell ref="B305:I305"/>
    <mergeCell ref="B309:I309"/>
    <mergeCell ref="B310:I310"/>
    <mergeCell ref="B311:I311"/>
    <mergeCell ref="B334:I334"/>
    <mergeCell ref="B336:I336"/>
    <mergeCell ref="B314:I314"/>
    <mergeCell ref="B315:I315"/>
    <mergeCell ref="B316:I316"/>
    <mergeCell ref="B317:I317"/>
    <mergeCell ref="B312:I312"/>
    <mergeCell ref="B331:I331"/>
    <mergeCell ref="B332:I332"/>
    <mergeCell ref="B333:I333"/>
    <mergeCell ref="B337:I337"/>
    <mergeCell ref="A338:I338"/>
    <mergeCell ref="A339:J340"/>
    <mergeCell ref="B318:I318"/>
    <mergeCell ref="A326:T326"/>
    <mergeCell ref="Q339:T340"/>
    <mergeCell ref="K340:M340"/>
    <mergeCell ref="A291:T291"/>
    <mergeCell ref="A292:A293"/>
    <mergeCell ref="B292:I293"/>
    <mergeCell ref="J292:J293"/>
    <mergeCell ref="K292:M292"/>
    <mergeCell ref="N292:P292"/>
    <mergeCell ref="T327:T328"/>
    <mergeCell ref="B327:I328"/>
    <mergeCell ref="T292:T293"/>
    <mergeCell ref="B295:I295"/>
    <mergeCell ref="B296:I296"/>
    <mergeCell ref="B297:I297"/>
    <mergeCell ref="B306:I306"/>
    <mergeCell ref="B307:I307"/>
    <mergeCell ref="B308:I308"/>
    <mergeCell ref="A319:I319"/>
    <mergeCell ref="A320:J321"/>
    <mergeCell ref="Q320:T321"/>
    <mergeCell ref="B301:I301"/>
    <mergeCell ref="B302:I302"/>
    <mergeCell ref="B281:I281"/>
    <mergeCell ref="B275:I275"/>
    <mergeCell ref="B276:I276"/>
    <mergeCell ref="B277:I277"/>
    <mergeCell ref="Q286:T287"/>
    <mergeCell ref="K287:M287"/>
    <mergeCell ref="N287:P287"/>
    <mergeCell ref="B278:I278"/>
    <mergeCell ref="A279:T279"/>
    <mergeCell ref="B282:I282"/>
    <mergeCell ref="B283:I283"/>
    <mergeCell ref="B284:I284"/>
    <mergeCell ref="A285:I285"/>
    <mergeCell ref="A286:J287"/>
    <mergeCell ref="B280:I280"/>
    <mergeCell ref="T269:T270"/>
    <mergeCell ref="A268:T268"/>
    <mergeCell ref="A265:J266"/>
    <mergeCell ref="Q265:T266"/>
    <mergeCell ref="N269:P269"/>
    <mergeCell ref="A271:T271"/>
    <mergeCell ref="B272:I272"/>
    <mergeCell ref="B273:I273"/>
    <mergeCell ref="B274:I274"/>
    <mergeCell ref="Q269:S269"/>
    <mergeCell ref="A269:A270"/>
    <mergeCell ref="B269:I270"/>
    <mergeCell ref="J269:J270"/>
    <mergeCell ref="K269:M269"/>
    <mergeCell ref="B260:I260"/>
    <mergeCell ref="B262:I262"/>
    <mergeCell ref="B263:I263"/>
    <mergeCell ref="B258:I258"/>
    <mergeCell ref="A264:I264"/>
    <mergeCell ref="K266:M266"/>
    <mergeCell ref="N266:P266"/>
    <mergeCell ref="B252:I252"/>
    <mergeCell ref="B251:I251"/>
    <mergeCell ref="B259:I259"/>
    <mergeCell ref="B255:I255"/>
    <mergeCell ref="B261:I261"/>
    <mergeCell ref="B253:I253"/>
    <mergeCell ref="B254:I254"/>
    <mergeCell ref="K262:M262"/>
    <mergeCell ref="A247:T247"/>
    <mergeCell ref="B248:I248"/>
    <mergeCell ref="B249:I249"/>
    <mergeCell ref="B256:I256"/>
    <mergeCell ref="A257:T257"/>
    <mergeCell ref="B250:I250"/>
    <mergeCell ref="A241:J242"/>
    <mergeCell ref="A245:A246"/>
    <mergeCell ref="A244:T244"/>
    <mergeCell ref="J245:J246"/>
    <mergeCell ref="K245:M245"/>
    <mergeCell ref="N245:P245"/>
    <mergeCell ref="Q241:T242"/>
    <mergeCell ref="K242:M242"/>
    <mergeCell ref="N242:P242"/>
    <mergeCell ref="B245:I246"/>
    <mergeCell ref="Q245:S245"/>
    <mergeCell ref="T245:T246"/>
    <mergeCell ref="K251:M251"/>
    <mergeCell ref="A240:I240"/>
    <mergeCell ref="Q221:S221"/>
    <mergeCell ref="B238:I238"/>
    <mergeCell ref="B228:I228"/>
    <mergeCell ref="B229:I229"/>
    <mergeCell ref="B230:I230"/>
    <mergeCell ref="B231:I231"/>
    <mergeCell ref="B235:I235"/>
    <mergeCell ref="A236:T236"/>
    <mergeCell ref="B237:I237"/>
    <mergeCell ref="B225:I225"/>
    <mergeCell ref="A221:A222"/>
    <mergeCell ref="B221:I222"/>
    <mergeCell ref="J221:J222"/>
    <mergeCell ref="K221:M221"/>
    <mergeCell ref="T221:T222"/>
    <mergeCell ref="N221:P221"/>
    <mergeCell ref="B239:I239"/>
    <mergeCell ref="B226:I226"/>
    <mergeCell ref="B227:I227"/>
    <mergeCell ref="B232:I232"/>
    <mergeCell ref="B233:I233"/>
    <mergeCell ref="B234:I234"/>
    <mergeCell ref="A220:T220"/>
    <mergeCell ref="A223:T223"/>
    <mergeCell ref="B224:I224"/>
    <mergeCell ref="B211:I211"/>
    <mergeCell ref="B179:I179"/>
    <mergeCell ref="B177:I177"/>
    <mergeCell ref="B158:I158"/>
    <mergeCell ref="B163:I163"/>
    <mergeCell ref="B161:I161"/>
    <mergeCell ref="A178:T178"/>
    <mergeCell ref="A172:T172"/>
    <mergeCell ref="J173:J174"/>
    <mergeCell ref="A175:T175"/>
    <mergeCell ref="K173:M173"/>
    <mergeCell ref="A173:A174"/>
    <mergeCell ref="B173:I174"/>
    <mergeCell ref="N173:P173"/>
    <mergeCell ref="Q173:S173"/>
    <mergeCell ref="T173:T174"/>
    <mergeCell ref="K170:M170"/>
    <mergeCell ref="A180:T180"/>
    <mergeCell ref="B215:I215"/>
    <mergeCell ref="A105:T105"/>
    <mergeCell ref="T121:T122"/>
    <mergeCell ref="A106:A107"/>
    <mergeCell ref="T106:T107"/>
    <mergeCell ref="B101:I101"/>
    <mergeCell ref="B102:I102"/>
    <mergeCell ref="N170:P170"/>
    <mergeCell ref="Q169:T170"/>
    <mergeCell ref="A168:I168"/>
    <mergeCell ref="Q106:S106"/>
    <mergeCell ref="A145:T145"/>
    <mergeCell ref="A162:T162"/>
    <mergeCell ref="A152:T152"/>
    <mergeCell ref="A123:T123"/>
    <mergeCell ref="A131:T131"/>
    <mergeCell ref="B167:I167"/>
    <mergeCell ref="A169:J170"/>
    <mergeCell ref="B153:I153"/>
    <mergeCell ref="B103:I103"/>
    <mergeCell ref="B121:I122"/>
    <mergeCell ref="B106:I107"/>
    <mergeCell ref="B115:I115"/>
    <mergeCell ref="A120:T120"/>
    <mergeCell ref="J121:J122"/>
    <mergeCell ref="K121:M121"/>
    <mergeCell ref="N121:P121"/>
    <mergeCell ref="A121:A122"/>
    <mergeCell ref="Q121:S121"/>
    <mergeCell ref="A1:K1"/>
    <mergeCell ref="K51:M51"/>
    <mergeCell ref="M1:T1"/>
    <mergeCell ref="A4:K5"/>
    <mergeCell ref="A36:T36"/>
    <mergeCell ref="A20:K20"/>
    <mergeCell ref="A18:K18"/>
    <mergeCell ref="M3:N3"/>
    <mergeCell ref="M5:N5"/>
    <mergeCell ref="D27:F27"/>
    <mergeCell ref="A19:K19"/>
    <mergeCell ref="N51:P51"/>
    <mergeCell ref="Q51:S51"/>
    <mergeCell ref="T39:T40"/>
    <mergeCell ref="N39:P39"/>
    <mergeCell ref="K39:M39"/>
    <mergeCell ref="T51:T52"/>
    <mergeCell ref="Q39:S39"/>
    <mergeCell ref="A50:T50"/>
    <mergeCell ref="R3:T3"/>
    <mergeCell ref="R4:T4"/>
    <mergeCell ref="R5:T5"/>
    <mergeCell ref="T78:T79"/>
    <mergeCell ref="B75:I75"/>
    <mergeCell ref="B78:I79"/>
    <mergeCell ref="B72:I72"/>
    <mergeCell ref="A77:T77"/>
    <mergeCell ref="J78:J79"/>
    <mergeCell ref="K78:M78"/>
    <mergeCell ref="N78:P78"/>
    <mergeCell ref="Q78:S78"/>
    <mergeCell ref="A78:A79"/>
    <mergeCell ref="J51:J52"/>
    <mergeCell ref="A51:A52"/>
    <mergeCell ref="B39:I40"/>
    <mergeCell ref="M12:T12"/>
    <mergeCell ref="A11:K11"/>
    <mergeCell ref="A39:A40"/>
    <mergeCell ref="B41:I41"/>
    <mergeCell ref="I27:K27"/>
    <mergeCell ref="B27:C27"/>
    <mergeCell ref="H27:H28"/>
    <mergeCell ref="G27:G28"/>
    <mergeCell ref="B46:I46"/>
    <mergeCell ref="B47:I47"/>
    <mergeCell ref="J39:J40"/>
    <mergeCell ref="A38:T38"/>
    <mergeCell ref="C33:K34"/>
    <mergeCell ref="M27:T28"/>
    <mergeCell ref="M13:T26"/>
    <mergeCell ref="M30:T34"/>
    <mergeCell ref="A16:K16"/>
    <mergeCell ref="A347:G347"/>
    <mergeCell ref="H343:I344"/>
    <mergeCell ref="A343:A344"/>
    <mergeCell ref="H345:I345"/>
    <mergeCell ref="N346:O346"/>
    <mergeCell ref="P346:Q346"/>
    <mergeCell ref="P343:Q344"/>
    <mergeCell ref="J344:K344"/>
    <mergeCell ref="L344:M344"/>
    <mergeCell ref="N344:O344"/>
    <mergeCell ref="J343:O343"/>
    <mergeCell ref="J345:K345"/>
    <mergeCell ref="L345:M345"/>
    <mergeCell ref="N345:O345"/>
    <mergeCell ref="P345:Q345"/>
    <mergeCell ref="J347:K347"/>
    <mergeCell ref="L347:M347"/>
    <mergeCell ref="N347:O347"/>
    <mergeCell ref="P347:Q347"/>
    <mergeCell ref="H346:I346"/>
    <mergeCell ref="H347:I347"/>
    <mergeCell ref="B346:G346"/>
    <mergeCell ref="B343:G344"/>
    <mergeCell ref="B345:G345"/>
    <mergeCell ref="A193:T193"/>
    <mergeCell ref="B212:I212"/>
    <mergeCell ref="A195:A196"/>
    <mergeCell ref="B195:I196"/>
    <mergeCell ref="J195:J196"/>
    <mergeCell ref="B205:I205"/>
    <mergeCell ref="Q195:S195"/>
    <mergeCell ref="B183:I183"/>
    <mergeCell ref="B186:I186"/>
    <mergeCell ref="A184:T184"/>
    <mergeCell ref="B188:I188"/>
    <mergeCell ref="A189:I189"/>
    <mergeCell ref="A190:J191"/>
    <mergeCell ref="K191:M191"/>
    <mergeCell ref="A187:T187"/>
    <mergeCell ref="B207:I207"/>
    <mergeCell ref="B208:I208"/>
    <mergeCell ref="B203:I203"/>
    <mergeCell ref="B204:I204"/>
    <mergeCell ref="B206:I206"/>
    <mergeCell ref="B202:I202"/>
    <mergeCell ref="A194:T194"/>
    <mergeCell ref="B199:I199"/>
    <mergeCell ref="B200:I200"/>
    <mergeCell ref="B201:I201"/>
    <mergeCell ref="B198:I198"/>
    <mergeCell ref="A197:T197"/>
    <mergeCell ref="T195:T196"/>
    <mergeCell ref="R343:T343"/>
    <mergeCell ref="A217:J218"/>
    <mergeCell ref="Q217:T218"/>
    <mergeCell ref="N218:P218"/>
    <mergeCell ref="K218:M218"/>
    <mergeCell ref="A216:I216"/>
    <mergeCell ref="J346:K346"/>
    <mergeCell ref="L346:M346"/>
    <mergeCell ref="A12:K12"/>
    <mergeCell ref="A65:T65"/>
    <mergeCell ref="J66:J67"/>
    <mergeCell ref="K66:M66"/>
    <mergeCell ref="N66:P66"/>
    <mergeCell ref="Q66:S66"/>
    <mergeCell ref="T66:T67"/>
    <mergeCell ref="B213:I213"/>
    <mergeCell ref="A210:T210"/>
    <mergeCell ref="B209:I209"/>
    <mergeCell ref="A182:T182"/>
    <mergeCell ref="Q190:T191"/>
    <mergeCell ref="N191:P191"/>
    <mergeCell ref="K195:M195"/>
    <mergeCell ref="N195:P195"/>
    <mergeCell ref="B214:I214"/>
    <mergeCell ref="R6:T6"/>
    <mergeCell ref="M8:T11"/>
    <mergeCell ref="A15:K15"/>
    <mergeCell ref="B181:I181"/>
    <mergeCell ref="A93:T93"/>
    <mergeCell ref="J94:J95"/>
    <mergeCell ref="K94:M94"/>
    <mergeCell ref="N94:P94"/>
    <mergeCell ref="Q94:S94"/>
    <mergeCell ref="A94:A95"/>
    <mergeCell ref="T94:T95"/>
    <mergeCell ref="B94:I95"/>
    <mergeCell ref="B85:I85"/>
    <mergeCell ref="B88:I88"/>
    <mergeCell ref="J106:J107"/>
    <mergeCell ref="K106:M106"/>
    <mergeCell ref="A26:H26"/>
    <mergeCell ref="A22:K25"/>
    <mergeCell ref="C32:L32"/>
    <mergeCell ref="B48:I48"/>
    <mergeCell ref="A66:A67"/>
    <mergeCell ref="B66:I67"/>
    <mergeCell ref="B60:I60"/>
    <mergeCell ref="B51:I52"/>
    <mergeCell ref="A2:K3"/>
    <mergeCell ref="K87:M87"/>
    <mergeCell ref="K114:M114"/>
    <mergeCell ref="A157:T157"/>
    <mergeCell ref="B164:I164"/>
    <mergeCell ref="N106:P106"/>
    <mergeCell ref="A138:T138"/>
    <mergeCell ref="B61:I61"/>
    <mergeCell ref="B59:I59"/>
    <mergeCell ref="A6:K6"/>
    <mergeCell ref="O5:Q5"/>
    <mergeCell ref="O6:Q6"/>
    <mergeCell ref="O3:Q3"/>
    <mergeCell ref="O4:Q4"/>
    <mergeCell ref="M4:N4"/>
    <mergeCell ref="A10:K10"/>
    <mergeCell ref="M6:N6"/>
    <mergeCell ref="A7:K7"/>
    <mergeCell ref="A8:K8"/>
    <mergeCell ref="A9:K9"/>
    <mergeCell ref="A13:K13"/>
    <mergeCell ref="A14:K14"/>
    <mergeCell ref="A17:K17"/>
    <mergeCell ref="A21:K21"/>
  </mergeCells>
  <phoneticPr fontId="6" type="noConversion"/>
  <conditionalFormatting sqref="L30:L31">
    <cfRule type="cellIs" dxfId="0" priority="149" operator="equal">
      <formula>"E bine"</formula>
    </cfRule>
  </conditionalFormatting>
  <dataValidations count="6">
    <dataValidation type="list" allowBlank="1" showInputMessage="1" showErrorMessage="1" sqref="R336 R139:R144 R41:R47 R53:R60 R132:R137 R68:R74 R80:R87 R96:R102 R108:R114 R124:R130 R158:R161 R163:R167 R153:R156 R147:R151 R181 R176:R177 R179 R183 R185:R186 R188 R330:R333">
      <formula1>$R$40</formula1>
    </dataValidation>
    <dataValidation type="list" allowBlank="1" showInputMessage="1" showErrorMessage="1" sqref="Q336 Q139:Q144 Q41:Q47 Q53:Q60 Q132:Q137 Q68:Q74 Q80:Q87 Q96:Q102 Q108:Q114 Q124:Q130 Q158:Q161 Q163:Q167 Q153:Q156 Q147:Q151 Q181 Q176:Q177 Q179 Q183 Q185:Q186 Q188 Q330:Q333">
      <formula1>$Q$40</formula1>
    </dataValidation>
    <dataValidation type="list" allowBlank="1" showInputMessage="1" showErrorMessage="1" sqref="S336 S146:S151 S139:S144 S41:S47 S80:S87 S96:S102 S108:S114 S68:S74 S124:S130 S53:S60 S132:S137 S163:S167 S158:S161 S153:S156 S176:S177 S181 S179 S183 S185:S186 S188 S330:S333">
      <formula1>$S$40</formula1>
    </dataValidation>
    <dataValidation type="list" allowBlank="1" showInputMessage="1" showErrorMessage="1" sqref="T336 T146:T151 T139:T144 T41:T47 T68:T74 T80:T87 T96:T102 T108:T114 T124:T130 T132:T137 T53:T60 T248:T255 T258:T262 T224:T234 T237:T238 T198:T208 T211:T214 T158:T161 T153:T156 T163:T167 T176:T177 T181 T179 T183 T185:T186 T188 T272:T277 T314:T317 T295:T311 T280:T283 T330:T333">
      <formula1>$O$37:$S$37</formula1>
    </dataValidation>
    <dataValidation type="list" allowBlank="1" showInputMessage="1" showErrorMessage="1" sqref="T334 T256 T235 T209 T312 T278">
      <formula1>$P$37:$S$37</formula1>
    </dataValidation>
    <dataValidation type="list" allowBlank="1" showInputMessage="1" showErrorMessage="1" sqref="B272:I277 B258:B262 C262:I262 C258:I260 B248:I255 B224:I234 B237:I238 B198:I208 B211:I214 B314:I317 B295:I311 B280:I283">
      <formula1>$B$39:$B$191</formula1>
    </dataValidation>
  </dataValidations>
  <pageMargins left="0.70866141732283461" right="0.70866141732283461" top="0.74803149606299213" bottom="0.74803149606299213" header="0.31496062992125984" footer="0.31496062992125984"/>
  <pageSetup paperSize="9" orientation="landscape" blackAndWhite="1" r:id="rId1"/>
  <headerFooter>
    <oddFooter>&amp;LRECTOR,
Acad. prof. univ. dr. Ioan Aurel POP&amp;CPag. &amp;P/&amp;N&amp;RDECAN,
Prof.univ.dr. Dumitru MATIȘ</oddFooter>
  </headerFooter>
  <rowBreaks count="8" manualBreakCount="8">
    <brk id="64" max="16383" man="1"/>
    <brk id="91" max="16383" man="1"/>
    <brk id="119" max="16383" man="1"/>
    <brk id="183" max="16383" man="1"/>
    <brk id="207" max="16383" man="1"/>
    <brk id="243" max="16383" man="1"/>
    <brk id="267" max="16383" man="1"/>
    <brk id="325" max="16383" man="1"/>
  </rowBreaks>
  <ignoredErrors>
    <ignoredError sqref="J346 L345:M34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559B78D361EF4D8F32DB81F710DAAA" ma:contentTypeVersion="0" ma:contentTypeDescription="Create a new document." ma:contentTypeScope="" ma:versionID="1ff52bee66dc2b42120baa8a47bca72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C77DF5-6D24-4662-8772-B1704BEE28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A948B9F-B85D-4E96-AC79-9ABA129C0CF2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CBF6A6B-6EF3-48F0-AE46-E8967689E5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admin</cp:lastModifiedBy>
  <cp:lastPrinted>2015-02-18T11:30:05Z</cp:lastPrinted>
  <dcterms:created xsi:type="dcterms:W3CDTF">2013-06-27T08:19:59Z</dcterms:created>
  <dcterms:modified xsi:type="dcterms:W3CDTF">2015-02-18T11:31:34Z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0x01010078559B78D361EF4D8F32DB81F710DAAA</vt:lpwstr>
  </property>
</Properties>
</file>