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90" windowWidth="1548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M170" i="1"/>
  <c r="L170"/>
  <c r="K170"/>
  <c r="S169"/>
  <c r="R169"/>
  <c r="Q169"/>
  <c r="M169"/>
  <c r="L169"/>
  <c r="K169"/>
  <c r="J169"/>
  <c r="S154"/>
  <c r="R154"/>
  <c r="Q154"/>
  <c r="M154"/>
  <c r="L154"/>
  <c r="K154"/>
  <c r="J154"/>
  <c r="T266"/>
  <c r="T250"/>
  <c r="T232"/>
  <c r="K193"/>
  <c r="L193"/>
  <c r="M193"/>
  <c r="N193"/>
  <c r="O193"/>
  <c r="P193"/>
  <c r="Q193"/>
  <c r="R193"/>
  <c r="S193"/>
  <c r="J193"/>
  <c r="T194"/>
  <c r="T169"/>
  <c r="T154"/>
  <c r="L155"/>
  <c r="K155"/>
  <c r="M155"/>
  <c r="A220" l="1"/>
  <c r="S188"/>
  <c r="R188"/>
  <c r="Q188"/>
  <c r="P152"/>
  <c r="N152"/>
  <c r="O152" l="1"/>
  <c r="P146"/>
  <c r="N146"/>
  <c r="P125"/>
  <c r="N125"/>
  <c r="O146" l="1"/>
  <c r="O125"/>
  <c r="S248"/>
  <c r="S249" s="1"/>
  <c r="R248"/>
  <c r="R249" s="1"/>
  <c r="Q248"/>
  <c r="Q249" s="1"/>
  <c r="P248"/>
  <c r="P249" s="1"/>
  <c r="O248"/>
  <c r="O249" s="1"/>
  <c r="N248"/>
  <c r="N249" s="1"/>
  <c r="M248"/>
  <c r="M249" s="1"/>
  <c r="L248"/>
  <c r="L249" s="1"/>
  <c r="K248"/>
  <c r="K249" s="1"/>
  <c r="J248"/>
  <c r="J249" s="1"/>
  <c r="A248"/>
  <c r="P264"/>
  <c r="N264"/>
  <c r="P261"/>
  <c r="N261"/>
  <c r="P260"/>
  <c r="N260"/>
  <c r="P259"/>
  <c r="N259"/>
  <c r="S227"/>
  <c r="R227"/>
  <c r="Q227"/>
  <c r="M227"/>
  <c r="L227"/>
  <c r="K227"/>
  <c r="J227"/>
  <c r="S226"/>
  <c r="R226"/>
  <c r="Q226"/>
  <c r="M226"/>
  <c r="L226"/>
  <c r="K226"/>
  <c r="J226"/>
  <c r="S225"/>
  <c r="R225"/>
  <c r="Q225"/>
  <c r="M225"/>
  <c r="L225"/>
  <c r="K225"/>
  <c r="J225"/>
  <c r="S224"/>
  <c r="R224"/>
  <c r="Q224"/>
  <c r="M224"/>
  <c r="L224"/>
  <c r="K224"/>
  <c r="J224"/>
  <c r="A227"/>
  <c r="A226"/>
  <c r="A225"/>
  <c r="A224"/>
  <c r="P215"/>
  <c r="N215"/>
  <c r="P214"/>
  <c r="N214"/>
  <c r="O260" l="1"/>
  <c r="O215"/>
  <c r="P166"/>
  <c r="N166"/>
  <c r="P164"/>
  <c r="N164"/>
  <c r="P162"/>
  <c r="N162"/>
  <c r="P149"/>
  <c r="N149"/>
  <c r="N147"/>
  <c r="N145"/>
  <c r="N144"/>
  <c r="N143"/>
  <c r="P153"/>
  <c r="P151"/>
  <c r="P150"/>
  <c r="P147"/>
  <c r="P145"/>
  <c r="P144"/>
  <c r="P143"/>
  <c r="P142"/>
  <c r="N142"/>
  <c r="P140"/>
  <c r="N140"/>
  <c r="P139"/>
  <c r="N139"/>
  <c r="P138"/>
  <c r="N138"/>
  <c r="N151"/>
  <c r="N150"/>
  <c r="P111"/>
  <c r="N111"/>
  <c r="P81"/>
  <c r="N81"/>
  <c r="P137"/>
  <c r="N137"/>
  <c r="P136"/>
  <c r="N136"/>
  <c r="P135"/>
  <c r="N135"/>
  <c r="P133"/>
  <c r="N133"/>
  <c r="P132"/>
  <c r="N132"/>
  <c r="P131"/>
  <c r="N131"/>
  <c r="P130"/>
  <c r="N130"/>
  <c r="P129"/>
  <c r="N129"/>
  <c r="P128"/>
  <c r="N128"/>
  <c r="P123"/>
  <c r="N123"/>
  <c r="P122"/>
  <c r="N122"/>
  <c r="P121"/>
  <c r="N121"/>
  <c r="O150" l="1"/>
  <c r="O151"/>
  <c r="O261"/>
  <c r="O259"/>
  <c r="O164"/>
  <c r="O166"/>
  <c r="O162"/>
  <c r="O149"/>
  <c r="O111"/>
  <c r="O138"/>
  <c r="O144"/>
  <c r="O147"/>
  <c r="O139"/>
  <c r="O140"/>
  <c r="O142"/>
  <c r="O143"/>
  <c r="O145"/>
  <c r="O121"/>
  <c r="O122"/>
  <c r="O130"/>
  <c r="O132"/>
  <c r="O136"/>
  <c r="O81"/>
  <c r="O128"/>
  <c r="O129"/>
  <c r="O133"/>
  <c r="O135"/>
  <c r="O137"/>
  <c r="O123"/>
  <c r="O131"/>
  <c r="P88" l="1"/>
  <c r="O88" s="1"/>
  <c r="P87"/>
  <c r="N87"/>
  <c r="P86"/>
  <c r="N86"/>
  <c r="P85"/>
  <c r="N85"/>
  <c r="P84"/>
  <c r="N84"/>
  <c r="P83"/>
  <c r="N83"/>
  <c r="P82"/>
  <c r="N82"/>
  <c r="P69"/>
  <c r="N69"/>
  <c r="P75"/>
  <c r="N75"/>
  <c r="P74"/>
  <c r="N74"/>
  <c r="P73"/>
  <c r="N73"/>
  <c r="P72"/>
  <c r="P188" s="1"/>
  <c r="N72"/>
  <c r="N188" s="1"/>
  <c r="P71"/>
  <c r="N71"/>
  <c r="P70"/>
  <c r="N70"/>
  <c r="N58"/>
  <c r="O58" s="1"/>
  <c r="O70" l="1"/>
  <c r="O72"/>
  <c r="O188" s="1"/>
  <c r="O73"/>
  <c r="O74"/>
  <c r="O75"/>
  <c r="O69"/>
  <c r="O83"/>
  <c r="O84"/>
  <c r="O85"/>
  <c r="O82"/>
  <c r="O87"/>
  <c r="O86"/>
  <c r="O71"/>
  <c r="S46" l="1"/>
  <c r="R46"/>
  <c r="Q46"/>
  <c r="S59"/>
  <c r="R59"/>
  <c r="Q59"/>
  <c r="P168" l="1"/>
  <c r="P170" l="1"/>
  <c r="P169"/>
  <c r="S245"/>
  <c r="R245"/>
  <c r="Q245"/>
  <c r="P245"/>
  <c r="O245"/>
  <c r="N245"/>
  <c r="M245"/>
  <c r="L245"/>
  <c r="K245"/>
  <c r="J245"/>
  <c r="A245"/>
  <c r="S244"/>
  <c r="R244"/>
  <c r="Q244"/>
  <c r="M244"/>
  <c r="L244"/>
  <c r="K244"/>
  <c r="J244"/>
  <c r="A244"/>
  <c r="S243"/>
  <c r="R243"/>
  <c r="Q243"/>
  <c r="P243"/>
  <c r="O243"/>
  <c r="N243"/>
  <c r="M243"/>
  <c r="L243"/>
  <c r="K243"/>
  <c r="J243"/>
  <c r="A243"/>
  <c r="S242"/>
  <c r="R242"/>
  <c r="Q242"/>
  <c r="M242"/>
  <c r="L242"/>
  <c r="K242"/>
  <c r="J242"/>
  <c r="A242"/>
  <c r="S241"/>
  <c r="R241"/>
  <c r="Q241"/>
  <c r="P241"/>
  <c r="M241"/>
  <c r="L241"/>
  <c r="K241"/>
  <c r="J241"/>
  <c r="A241"/>
  <c r="S240"/>
  <c r="R240"/>
  <c r="Q240"/>
  <c r="M240"/>
  <c r="L240"/>
  <c r="K240"/>
  <c r="J240"/>
  <c r="A240"/>
  <c r="S230"/>
  <c r="R230"/>
  <c r="Q230"/>
  <c r="N230"/>
  <c r="K230"/>
  <c r="J230"/>
  <c r="A230"/>
  <c r="S229"/>
  <c r="R229"/>
  <c r="Q229"/>
  <c r="M229"/>
  <c r="L229"/>
  <c r="K229"/>
  <c r="J229"/>
  <c r="A229"/>
  <c r="S228"/>
  <c r="R228"/>
  <c r="Q228"/>
  <c r="M228"/>
  <c r="L228"/>
  <c r="K228"/>
  <c r="J228"/>
  <c r="A228"/>
  <c r="S223"/>
  <c r="R223"/>
  <c r="Q223"/>
  <c r="M223"/>
  <c r="L223"/>
  <c r="K223"/>
  <c r="J223"/>
  <c r="A223"/>
  <c r="S220"/>
  <c r="R220"/>
  <c r="Q220"/>
  <c r="M220"/>
  <c r="L220"/>
  <c r="K220"/>
  <c r="J220"/>
  <c r="S219"/>
  <c r="R219"/>
  <c r="Q219"/>
  <c r="M219"/>
  <c r="L219"/>
  <c r="K219"/>
  <c r="J219"/>
  <c r="A219"/>
  <c r="S218"/>
  <c r="R218"/>
  <c r="Q218"/>
  <c r="M218"/>
  <c r="L218"/>
  <c r="K218"/>
  <c r="J218"/>
  <c r="A218"/>
  <c r="S217"/>
  <c r="R217"/>
  <c r="Q217"/>
  <c r="M217"/>
  <c r="L217"/>
  <c r="K217"/>
  <c r="J217"/>
  <c r="A217"/>
  <c r="S216"/>
  <c r="R216"/>
  <c r="Q216"/>
  <c r="M216"/>
  <c r="L216"/>
  <c r="K216"/>
  <c r="J216"/>
  <c r="A216"/>
  <c r="S213"/>
  <c r="R213"/>
  <c r="Q213"/>
  <c r="P213"/>
  <c r="O213"/>
  <c r="N213"/>
  <c r="K213"/>
  <c r="J213"/>
  <c r="A213"/>
  <c r="S212"/>
  <c r="R212"/>
  <c r="Q212"/>
  <c r="M212"/>
  <c r="L212"/>
  <c r="K212"/>
  <c r="J212"/>
  <c r="A212"/>
  <c r="S211"/>
  <c r="R211"/>
  <c r="Q211"/>
  <c r="P211"/>
  <c r="O211"/>
  <c r="N211"/>
  <c r="M211"/>
  <c r="L211"/>
  <c r="K211"/>
  <c r="J211"/>
  <c r="A211"/>
  <c r="S210"/>
  <c r="R210"/>
  <c r="Q210"/>
  <c r="P210"/>
  <c r="O210"/>
  <c r="N210"/>
  <c r="M210"/>
  <c r="L210"/>
  <c r="K210"/>
  <c r="J210"/>
  <c r="A210"/>
  <c r="S209"/>
  <c r="R209"/>
  <c r="Q209"/>
  <c r="P209"/>
  <c r="O209"/>
  <c r="N209"/>
  <c r="M209"/>
  <c r="L209"/>
  <c r="K209"/>
  <c r="J209"/>
  <c r="A209"/>
  <c r="S208"/>
  <c r="R208"/>
  <c r="Q208"/>
  <c r="M208"/>
  <c r="L208"/>
  <c r="K208"/>
  <c r="J208"/>
  <c r="A208"/>
  <c r="S207"/>
  <c r="R207"/>
  <c r="Q207"/>
  <c r="P207"/>
  <c r="O207"/>
  <c r="N207"/>
  <c r="M207"/>
  <c r="L207"/>
  <c r="K207"/>
  <c r="J207"/>
  <c r="A207"/>
  <c r="S206"/>
  <c r="R206"/>
  <c r="Q206"/>
  <c r="P206"/>
  <c r="O206"/>
  <c r="N206"/>
  <c r="M206"/>
  <c r="L206"/>
  <c r="K206"/>
  <c r="J206"/>
  <c r="A206"/>
  <c r="S205"/>
  <c r="R205"/>
  <c r="Q205"/>
  <c r="P205"/>
  <c r="O205"/>
  <c r="N205"/>
  <c r="S204"/>
  <c r="R204"/>
  <c r="Q204"/>
  <c r="P204"/>
  <c r="O204"/>
  <c r="N204"/>
  <c r="S203"/>
  <c r="R203"/>
  <c r="Q203"/>
  <c r="Q178" l="1"/>
  <c r="R177"/>
  <c r="S177"/>
  <c r="S189" l="1"/>
  <c r="R189"/>
  <c r="Q189"/>
  <c r="P189"/>
  <c r="O189"/>
  <c r="N189"/>
  <c r="S187"/>
  <c r="R187"/>
  <c r="Q187"/>
  <c r="S186"/>
  <c r="R186"/>
  <c r="Q186"/>
  <c r="S185"/>
  <c r="R185"/>
  <c r="Q185"/>
  <c r="S184"/>
  <c r="R184"/>
  <c r="Q184"/>
  <c r="S183"/>
  <c r="R183"/>
  <c r="Q183"/>
  <c r="S182"/>
  <c r="R182"/>
  <c r="Q182"/>
  <c r="S181"/>
  <c r="R181"/>
  <c r="Q181"/>
  <c r="S180"/>
  <c r="R180"/>
  <c r="Q180"/>
  <c r="S179" l="1"/>
  <c r="R179"/>
  <c r="Q179"/>
  <c r="S178"/>
  <c r="R178"/>
  <c r="Q177"/>
  <c r="K171" l="1"/>
  <c r="N168"/>
  <c r="N42"/>
  <c r="N180" s="1"/>
  <c r="P42"/>
  <c r="P180" s="1"/>
  <c r="Q262"/>
  <c r="S262"/>
  <c r="R262"/>
  <c r="M262"/>
  <c r="K262"/>
  <c r="L262"/>
  <c r="J262"/>
  <c r="N45"/>
  <c r="N241" s="1"/>
  <c r="S265"/>
  <c r="R265"/>
  <c r="Q265"/>
  <c r="M265"/>
  <c r="L265"/>
  <c r="K265"/>
  <c r="J265"/>
  <c r="P265"/>
  <c r="N265"/>
  <c r="S246"/>
  <c r="R246"/>
  <c r="Q246"/>
  <c r="M246"/>
  <c r="L246"/>
  <c r="K246"/>
  <c r="J246"/>
  <c r="S231"/>
  <c r="R231"/>
  <c r="Q231"/>
  <c r="M231"/>
  <c r="L231"/>
  <c r="K231"/>
  <c r="J231"/>
  <c r="S221"/>
  <c r="R221"/>
  <c r="Q221"/>
  <c r="M221"/>
  <c r="L221"/>
  <c r="K221"/>
  <c r="J221"/>
  <c r="N153"/>
  <c r="O153" s="1"/>
  <c r="N120"/>
  <c r="N154" s="1"/>
  <c r="N124"/>
  <c r="J114"/>
  <c r="P126"/>
  <c r="N126"/>
  <c r="N94"/>
  <c r="P94"/>
  <c r="N95"/>
  <c r="P95"/>
  <c r="N96"/>
  <c r="N216" s="1"/>
  <c r="P96"/>
  <c r="P216" s="1"/>
  <c r="N97"/>
  <c r="N217" s="1"/>
  <c r="P97"/>
  <c r="P217" s="1"/>
  <c r="N98"/>
  <c r="N218" s="1"/>
  <c r="P98"/>
  <c r="P218" s="1"/>
  <c r="N99"/>
  <c r="P99"/>
  <c r="N100"/>
  <c r="P100"/>
  <c r="J101"/>
  <c r="K101"/>
  <c r="L101"/>
  <c r="M101"/>
  <c r="Q101"/>
  <c r="R101"/>
  <c r="S101"/>
  <c r="N106"/>
  <c r="N223" s="1"/>
  <c r="P106"/>
  <c r="P223" s="1"/>
  <c r="N107"/>
  <c r="N224" s="1"/>
  <c r="P107"/>
  <c r="P224" s="1"/>
  <c r="N108"/>
  <c r="N225" s="1"/>
  <c r="P108"/>
  <c r="P225" s="1"/>
  <c r="N109"/>
  <c r="N226" s="1"/>
  <c r="P109"/>
  <c r="P226" s="1"/>
  <c r="N110"/>
  <c r="N227" s="1"/>
  <c r="P110"/>
  <c r="P227" s="1"/>
  <c r="N112"/>
  <c r="N229" s="1"/>
  <c r="P112"/>
  <c r="P229" s="1"/>
  <c r="P113"/>
  <c r="P230" s="1"/>
  <c r="K114"/>
  <c r="L114"/>
  <c r="M114"/>
  <c r="Q114"/>
  <c r="R114"/>
  <c r="S114"/>
  <c r="P56"/>
  <c r="P187" s="1"/>
  <c r="N56"/>
  <c r="N187" s="1"/>
  <c r="P55"/>
  <c r="P186" s="1"/>
  <c r="N55"/>
  <c r="N186" s="1"/>
  <c r="P124"/>
  <c r="P120"/>
  <c r="P154" s="1"/>
  <c r="S89"/>
  <c r="R89"/>
  <c r="Q89"/>
  <c r="M89"/>
  <c r="L89"/>
  <c r="K89"/>
  <c r="J89"/>
  <c r="S76"/>
  <c r="R76"/>
  <c r="Q76"/>
  <c r="M76"/>
  <c r="L76"/>
  <c r="K76"/>
  <c r="J76"/>
  <c r="M59"/>
  <c r="L59"/>
  <c r="K59"/>
  <c r="J59"/>
  <c r="P57"/>
  <c r="P242" s="1"/>
  <c r="N57"/>
  <c r="N242" s="1"/>
  <c r="P54"/>
  <c r="P185" s="1"/>
  <c r="N54"/>
  <c r="N185" s="1"/>
  <c r="P53"/>
  <c r="P184" s="1"/>
  <c r="N53"/>
  <c r="N184" s="1"/>
  <c r="P52"/>
  <c r="P183" s="1"/>
  <c r="N52"/>
  <c r="N183" s="1"/>
  <c r="P51"/>
  <c r="N51"/>
  <c r="N44"/>
  <c r="N43"/>
  <c r="N181" s="1"/>
  <c r="N41"/>
  <c r="N179" s="1"/>
  <c r="N40"/>
  <c r="N39"/>
  <c r="P44"/>
  <c r="P240" s="1"/>
  <c r="K46"/>
  <c r="P43"/>
  <c r="P181" s="1"/>
  <c r="P41"/>
  <c r="P179" s="1"/>
  <c r="P40"/>
  <c r="P39"/>
  <c r="M46"/>
  <c r="L46"/>
  <c r="J46"/>
  <c r="R273" s="1"/>
  <c r="P76"/>
  <c r="N170" l="1"/>
  <c r="N169"/>
  <c r="M266"/>
  <c r="O45"/>
  <c r="O241" s="1"/>
  <c r="O264"/>
  <c r="P155"/>
  <c r="N155"/>
  <c r="J274"/>
  <c r="N220"/>
  <c r="P220"/>
  <c r="P219"/>
  <c r="P212"/>
  <c r="Q266"/>
  <c r="N219"/>
  <c r="N212"/>
  <c r="O120"/>
  <c r="O154" s="1"/>
  <c r="N101"/>
  <c r="O124"/>
  <c r="O214"/>
  <c r="N203"/>
  <c r="N182"/>
  <c r="P203"/>
  <c r="P182"/>
  <c r="T273"/>
  <c r="T275" s="1"/>
  <c r="O56"/>
  <c r="O187" s="1"/>
  <c r="O97"/>
  <c r="O217" s="1"/>
  <c r="P101"/>
  <c r="O52"/>
  <c r="O183" s="1"/>
  <c r="O53"/>
  <c r="O184" s="1"/>
  <c r="O54"/>
  <c r="O185" s="1"/>
  <c r="N76"/>
  <c r="N240"/>
  <c r="J250"/>
  <c r="M250"/>
  <c r="K250"/>
  <c r="R250"/>
  <c r="L232"/>
  <c r="K251"/>
  <c r="M233"/>
  <c r="R232"/>
  <c r="M251"/>
  <c r="N228"/>
  <c r="N231" s="1"/>
  <c r="N208"/>
  <c r="N244"/>
  <c r="N177"/>
  <c r="P59"/>
  <c r="P178"/>
  <c r="O109"/>
  <c r="O226" s="1"/>
  <c r="O108"/>
  <c r="O225" s="1"/>
  <c r="O107"/>
  <c r="O224" s="1"/>
  <c r="O99"/>
  <c r="O126"/>
  <c r="O168"/>
  <c r="P228"/>
  <c r="P231" s="1"/>
  <c r="P208"/>
  <c r="P244"/>
  <c r="P246" s="1"/>
  <c r="P177"/>
  <c r="N178"/>
  <c r="K266"/>
  <c r="R266"/>
  <c r="O42"/>
  <c r="O180" s="1"/>
  <c r="N46"/>
  <c r="O39"/>
  <c r="O44"/>
  <c r="O240" s="1"/>
  <c r="J232"/>
  <c r="L233"/>
  <c r="Q232"/>
  <c r="S232"/>
  <c r="Q250"/>
  <c r="L266"/>
  <c r="M190"/>
  <c r="M194" s="1"/>
  <c r="K190"/>
  <c r="K194" s="1"/>
  <c r="R190"/>
  <c r="R194" s="1"/>
  <c r="L190"/>
  <c r="L194" s="1"/>
  <c r="Q190"/>
  <c r="Q194" s="1"/>
  <c r="S190"/>
  <c r="S194" s="1"/>
  <c r="L267"/>
  <c r="J190"/>
  <c r="J194" s="1"/>
  <c r="O41"/>
  <c r="O179" s="1"/>
  <c r="S250"/>
  <c r="P114"/>
  <c r="K267"/>
  <c r="N89"/>
  <c r="P46"/>
  <c r="O43"/>
  <c r="O181" s="1"/>
  <c r="O51"/>
  <c r="O40"/>
  <c r="N59"/>
  <c r="O57"/>
  <c r="O242" s="1"/>
  <c r="O55"/>
  <c r="O186" s="1"/>
  <c r="O113"/>
  <c r="O230" s="1"/>
  <c r="O112"/>
  <c r="O229" s="1"/>
  <c r="O110"/>
  <c r="O227" s="1"/>
  <c r="N114"/>
  <c r="O100"/>
  <c r="O220" s="1"/>
  <c r="O98"/>
  <c r="O218" s="1"/>
  <c r="O96"/>
  <c r="O216" s="1"/>
  <c r="O95"/>
  <c r="O94"/>
  <c r="K156"/>
  <c r="N262"/>
  <c r="N266" s="1"/>
  <c r="O265"/>
  <c r="M267"/>
  <c r="P89"/>
  <c r="O106"/>
  <c r="O223" s="1"/>
  <c r="M232"/>
  <c r="O262"/>
  <c r="R275"/>
  <c r="S273"/>
  <c r="S275" s="1"/>
  <c r="K233"/>
  <c r="K232"/>
  <c r="L250"/>
  <c r="L251"/>
  <c r="P262"/>
  <c r="J266"/>
  <c r="S266"/>
  <c r="O170" l="1"/>
  <c r="O169"/>
  <c r="N171"/>
  <c r="L274"/>
  <c r="O155"/>
  <c r="N156" s="1"/>
  <c r="O219"/>
  <c r="O212"/>
  <c r="P221"/>
  <c r="P232" s="1"/>
  <c r="N221"/>
  <c r="N232" s="1"/>
  <c r="O203"/>
  <c r="O182"/>
  <c r="N246"/>
  <c r="N250" s="1"/>
  <c r="K268"/>
  <c r="N274"/>
  <c r="K252"/>
  <c r="K234"/>
  <c r="P250"/>
  <c r="P190"/>
  <c r="K195"/>
  <c r="P251"/>
  <c r="O178"/>
  <c r="O244"/>
  <c r="O246" s="1"/>
  <c r="O228"/>
  <c r="O231" s="1"/>
  <c r="O208"/>
  <c r="O177"/>
  <c r="N190"/>
  <c r="M195"/>
  <c r="O114"/>
  <c r="L195"/>
  <c r="O59"/>
  <c r="O101"/>
  <c r="N267"/>
  <c r="O46"/>
  <c r="O89"/>
  <c r="O76"/>
  <c r="J273"/>
  <c r="O266"/>
  <c r="O267"/>
  <c r="P266"/>
  <c r="P267"/>
  <c r="N251" l="1"/>
  <c r="P233"/>
  <c r="P195"/>
  <c r="N194"/>
  <c r="N233"/>
  <c r="O221"/>
  <c r="O233" s="1"/>
  <c r="L273"/>
  <c r="L275" s="1"/>
  <c r="N268"/>
  <c r="K196"/>
  <c r="P194"/>
  <c r="O190"/>
  <c r="O251"/>
  <c r="O250"/>
  <c r="H273"/>
  <c r="H275" s="1"/>
  <c r="P274" s="1"/>
  <c r="N195"/>
  <c r="J275"/>
  <c r="N252" l="1"/>
  <c r="O195"/>
  <c r="N196" s="1"/>
  <c r="N234"/>
  <c r="O232"/>
  <c r="N273"/>
  <c r="N275" s="1"/>
  <c r="O194"/>
  <c r="P273"/>
  <c r="P275" s="1"/>
</calcChain>
</file>

<file path=xl/sharedStrings.xml><?xml version="1.0" encoding="utf-8"?>
<sst xmlns="http://schemas.openxmlformats.org/spreadsheetml/2006/main" count="765" uniqueCount="264">
  <si>
    <t xml:space="preserve">UNIVERSITATEA BABEŞ-BOLYAI CLUJ-NAPOCA
</t>
  </si>
  <si>
    <t>I. CERINŢE PENTRU OBŢINEREA DIPLOMEI DE LICENŢĂ</t>
  </si>
  <si>
    <t>180 de credite din care:</t>
  </si>
  <si>
    <r>
      <rPr>
        <b/>
        <sz val="10"/>
        <color indexed="8"/>
        <rFont val="Times New Roman"/>
        <family val="1"/>
      </rPr>
      <t xml:space="preserve">20 </t>
    </r>
    <r>
      <rPr>
        <sz val="10"/>
        <color indexed="8"/>
        <rFont val="Times New Roman"/>
        <family val="1"/>
      </rPr>
      <t xml:space="preserve">de credite la examenul de licenţă </t>
    </r>
  </si>
  <si>
    <t>Activităţi didactice</t>
  </si>
  <si>
    <t>Sesiune de examene</t>
  </si>
  <si>
    <t>Vacanţă</t>
  </si>
  <si>
    <t>Sem I</t>
  </si>
  <si>
    <t>Sem II</t>
  </si>
  <si>
    <t>I</t>
  </si>
  <si>
    <t>V</t>
  </si>
  <si>
    <t>R</t>
  </si>
  <si>
    <t xml:space="preserve">iarna </t>
  </si>
  <si>
    <t>prim</t>
  </si>
  <si>
    <t>vara</t>
  </si>
  <si>
    <t>Anul I</t>
  </si>
  <si>
    <t>Anul II</t>
  </si>
  <si>
    <t>Anul III</t>
  </si>
  <si>
    <r>
      <t xml:space="preserve">Durata studiilor: </t>
    </r>
    <r>
      <rPr>
        <b/>
        <sz val="10"/>
        <color indexed="8"/>
        <rFont val="Times New Roman"/>
        <family val="1"/>
      </rPr>
      <t>6 semestre</t>
    </r>
  </si>
  <si>
    <r>
      <t xml:space="preserve">Forma de învăţământ: </t>
    </r>
    <r>
      <rPr>
        <b/>
        <sz val="10"/>
        <color indexed="8"/>
        <rFont val="Times New Roman"/>
        <family val="1"/>
      </rPr>
      <t>cu frecvenţă</t>
    </r>
  </si>
  <si>
    <t>L.P comasate</t>
  </si>
  <si>
    <t xml:space="preserve">III. NUMĂRUL ORELOR PE SĂPTĂMANĂ </t>
  </si>
  <si>
    <t>V. MODUL DE ALEGERE A DISCIPLINELOR OPŢIONALE</t>
  </si>
  <si>
    <t>VII. TABELUL DISCIPLINELOR</t>
  </si>
  <si>
    <t>Felul disciplinei</t>
  </si>
  <si>
    <t>Forme de evaluare</t>
  </si>
  <si>
    <t>Ore fizice săptămânale</t>
  </si>
  <si>
    <t>TOTAL</t>
  </si>
  <si>
    <t>DENUMIREA DISCIPLINELOR</t>
  </si>
  <si>
    <t>COD</t>
  </si>
  <si>
    <t>C</t>
  </si>
  <si>
    <t>S</t>
  </si>
  <si>
    <t>LP</t>
  </si>
  <si>
    <t>T</t>
  </si>
  <si>
    <t>E</t>
  </si>
  <si>
    <t>VP</t>
  </si>
  <si>
    <t>F</t>
  </si>
  <si>
    <t>Semestrul I</t>
  </si>
  <si>
    <t>Semestrul II</t>
  </si>
  <si>
    <t>DF</t>
  </si>
  <si>
    <t>DPD</t>
  </si>
  <si>
    <t>DS</t>
  </si>
  <si>
    <t>DC</t>
  </si>
  <si>
    <t>Credite ECTS</t>
  </si>
  <si>
    <t>Ore alocate studiului</t>
  </si>
  <si>
    <t>ANUL I, SEMESTRUL 1</t>
  </si>
  <si>
    <t>ANUL I, SEMESTRUL 2</t>
  </si>
  <si>
    <t>ANUL II, SEMESTRUL 3</t>
  </si>
  <si>
    <t>ANUL II, SEMESTRUL 4</t>
  </si>
  <si>
    <t>ANUL III, SEMESTRUL 5</t>
  </si>
  <si>
    <t>ANUL III, SEMESTRUL 6</t>
  </si>
  <si>
    <t>%</t>
  </si>
  <si>
    <t>TOTAL CREDITE / ORE PE SĂPTĂMÂNĂ / EVALUĂRI / PROCENT DIN TOTAL DISCIPLINE</t>
  </si>
  <si>
    <t xml:space="preserve">TOTAL ORE FIZICE / TOTAL ORE ALOCATE STUDIULUI </t>
  </si>
  <si>
    <t>DISCIPLINE FACULTATIVE</t>
  </si>
  <si>
    <t>An II, Semestrul 3</t>
  </si>
  <si>
    <t>An II, Semestrul 4</t>
  </si>
  <si>
    <t>An III, Semestrul 5</t>
  </si>
  <si>
    <t>An III, Semestrul 6</t>
  </si>
  <si>
    <t>Semestrele 1 - 5 (14 săptămâni)</t>
  </si>
  <si>
    <t>DCOU</t>
  </si>
  <si>
    <t>DISCIPLINE DE PREGĂTIRE FUNDAMENTALĂ (DF)</t>
  </si>
  <si>
    <t>DISCIPLINE DE SPECIALIATE (DS)</t>
  </si>
  <si>
    <t>DISCIPLINE</t>
  </si>
  <si>
    <t>OBLIGATORII</t>
  </si>
  <si>
    <t>ORE FIZICE</t>
  </si>
  <si>
    <t>ORE ALOCATE STUDIULUI</t>
  </si>
  <si>
    <t>NR. DE CREDITE</t>
  </si>
  <si>
    <t>AN I</t>
  </si>
  <si>
    <t>AN II</t>
  </si>
  <si>
    <t>AN III</t>
  </si>
  <si>
    <t>DISCIPLINE COMPLEMANTARE (DC)</t>
  </si>
  <si>
    <t>Semestrul 6 (12 săptămâni)</t>
  </si>
  <si>
    <t>Semestrul  6 (12 săptămâni)</t>
  </si>
  <si>
    <r>
      <t xml:space="preserve">Domeniul: </t>
    </r>
    <r>
      <rPr>
        <b/>
        <sz val="10"/>
        <color indexed="8"/>
        <rFont val="Times New Roman"/>
        <family val="1"/>
      </rPr>
      <t>MANAGEMENT</t>
    </r>
  </si>
  <si>
    <r>
      <t xml:space="preserve">Titlul absolventului: </t>
    </r>
    <r>
      <rPr>
        <b/>
        <sz val="10"/>
        <color indexed="8"/>
        <rFont val="Times New Roman"/>
        <family val="1"/>
      </rPr>
      <t>Licenţiat în ştiinţe economice</t>
    </r>
  </si>
  <si>
    <t>FACULTATEA DE ŞTIINŢE ECONOMICE ŞI GESTIUNEA AFACERILOR</t>
  </si>
  <si>
    <t>PLAN DE ÎNVĂŢĂMÂNT  valabil începând din anul universitar 2015-2016</t>
  </si>
  <si>
    <t>23 + 2 (facultative)</t>
  </si>
  <si>
    <t>21 + 2 (facultative)</t>
  </si>
  <si>
    <r>
      <rPr>
        <b/>
        <sz val="10"/>
        <color indexed="8"/>
        <rFont val="Times New Roman"/>
        <family val="1"/>
      </rPr>
      <t>VI.  UNIVERSITĂŢI EUROPENE DE REFERINŢĂ:</t>
    </r>
    <r>
      <rPr>
        <sz val="10"/>
        <color indexed="8"/>
        <rFont val="Times New Roman"/>
        <family val="1"/>
      </rPr>
      <t xml:space="preserve">
The York Management School – UK, University of Worcester – UK, Business School Munich – Germania, Queen’s University Belfast – UK, Corvinus University of Budapest – Ungaria, Universitatea din Pécs – Ungaria.</t>
    </r>
  </si>
  <si>
    <t>ELM0001</t>
  </si>
  <si>
    <t>Microeconomie</t>
  </si>
  <si>
    <t>ELM0002</t>
  </si>
  <si>
    <t>Economie europeană</t>
  </si>
  <si>
    <t>ELM0003</t>
  </si>
  <si>
    <t xml:space="preserve">Matematici aplicate în economie </t>
  </si>
  <si>
    <t>ELM0004</t>
  </si>
  <si>
    <t>Management</t>
  </si>
  <si>
    <t>ELM0015</t>
  </si>
  <si>
    <t xml:space="preserve">Bazele marketingului </t>
  </si>
  <si>
    <t>Limbă modernă în afaceri 1 (limba engleză, franceză, germană, italiană, spaniolă) – limba 1</t>
  </si>
  <si>
    <t>ELE/ELF/ ELG/ELI/ ELS1006</t>
  </si>
  <si>
    <t>ELM0008</t>
  </si>
  <si>
    <t xml:space="preserve">Macroeconomie </t>
  </si>
  <si>
    <t>ELM0009</t>
  </si>
  <si>
    <t>Matematici financiare şi actuariale</t>
  </si>
  <si>
    <t>ELM0010</t>
  </si>
  <si>
    <t>Bazele contabilităţii</t>
  </si>
  <si>
    <t>ELM0011</t>
  </si>
  <si>
    <t>Informatică economică</t>
  </si>
  <si>
    <t>ELM0012</t>
  </si>
  <si>
    <t>Dreptul afacerilor</t>
  </si>
  <si>
    <t>ELM0202</t>
  </si>
  <si>
    <t>Finanţe publice</t>
  </si>
  <si>
    <t>YLU0011</t>
  </si>
  <si>
    <t>YLU0012</t>
  </si>
  <si>
    <t>ELE/ELF/ ELG/ELI/ ELS2006</t>
  </si>
  <si>
    <t>ELM0014</t>
  </si>
  <si>
    <t>Finanţele întreprinderii</t>
  </si>
  <si>
    <t>ELM0013</t>
  </si>
  <si>
    <t>Contabilitate financiară</t>
  </si>
  <si>
    <t>ELM0016</t>
  </si>
  <si>
    <t>Baze de date şi programe</t>
  </si>
  <si>
    <t>ELM0017</t>
  </si>
  <si>
    <t>Statistică descriptivă</t>
  </si>
  <si>
    <t>Limbă modernă în afaceri 3 (limba engleză, franceză, germană, italiană, spaniolă) – limba 1</t>
  </si>
  <si>
    <t>ELX0201</t>
  </si>
  <si>
    <t>Discipline opţionale 1</t>
  </si>
  <si>
    <t>ELX0202</t>
  </si>
  <si>
    <t>Discipline opţionale 2</t>
  </si>
  <si>
    <t>ELE/ELF/ ELG/ELI/ ELS3006</t>
  </si>
  <si>
    <t>ELM0103</t>
  </si>
  <si>
    <t>Managementul producţiei</t>
  </si>
  <si>
    <t>ELM0067</t>
  </si>
  <si>
    <t>Managementul întreprinderilor mici şi mijlocii</t>
  </si>
  <si>
    <t>ELM0125</t>
  </si>
  <si>
    <t>Managementul investiţiilor</t>
  </si>
  <si>
    <t>ELM0118</t>
  </si>
  <si>
    <t>Managementul serviciilor</t>
  </si>
  <si>
    <t>ELM0040</t>
  </si>
  <si>
    <t>Contabilitate managerială</t>
  </si>
  <si>
    <t>Limbă modernă în afaceri 4 (limba engleză, franceză, germană, italiană, spaniolă) – limba 1</t>
  </si>
  <si>
    <t>ELE/ELF/ ELG/ELI/ ELS4006</t>
  </si>
  <si>
    <t>ELM0133</t>
  </si>
  <si>
    <t>3săpt.x30ore=90 ore</t>
  </si>
  <si>
    <t>Management financiar</t>
  </si>
  <si>
    <t>ELM0241</t>
  </si>
  <si>
    <t>ELM0058</t>
  </si>
  <si>
    <t>Management strategic</t>
  </si>
  <si>
    <t>ELM0066</t>
  </si>
  <si>
    <t>Managementul proiectelor</t>
  </si>
  <si>
    <t>ELM0095</t>
  </si>
  <si>
    <t>Logistică</t>
  </si>
  <si>
    <t>ELM0249</t>
  </si>
  <si>
    <t>Planificare de marketing</t>
  </si>
  <si>
    <t>ELM0210</t>
  </si>
  <si>
    <t>Management operaţional</t>
  </si>
  <si>
    <t>Discipline opţionale 4</t>
  </si>
  <si>
    <t>ELX0122</t>
  </si>
  <si>
    <t>Discipline opţionale 5</t>
  </si>
  <si>
    <t>Discipline opţionale 3</t>
  </si>
  <si>
    <t>ELM0059</t>
  </si>
  <si>
    <t>Managementul resurselor umane</t>
  </si>
  <si>
    <t>ELM0135</t>
  </si>
  <si>
    <t>Managementul resurselor materiale</t>
  </si>
  <si>
    <t>ELM0132</t>
  </si>
  <si>
    <t>Management comparat</t>
  </si>
  <si>
    <t>ELM0104</t>
  </si>
  <si>
    <t>Managementul calităţii totale</t>
  </si>
  <si>
    <t>ELM0116</t>
  </si>
  <si>
    <t>Conducerea şi promovarea vânzărilor</t>
  </si>
  <si>
    <t>ELX0123</t>
  </si>
  <si>
    <t>ELM0221</t>
  </si>
  <si>
    <t>Elaborarea lucrării de licenţă</t>
  </si>
  <si>
    <t>2săptx30ore=60ore</t>
  </si>
  <si>
    <t>ELM0023</t>
  </si>
  <si>
    <t>Introducere în metodologia cercetării ştiinţifice</t>
  </si>
  <si>
    <t>ELM0028</t>
  </si>
  <si>
    <t>Sociologie economică</t>
  </si>
  <si>
    <t>ELM0029</t>
  </si>
  <si>
    <t>Politologie</t>
  </si>
  <si>
    <t>ELM0190</t>
  </si>
  <si>
    <t>Logică</t>
  </si>
  <si>
    <t>ELM0031</t>
  </si>
  <si>
    <t>Etică în afaceri</t>
  </si>
  <si>
    <t>ELM0206</t>
  </si>
  <si>
    <t>Economie mondială</t>
  </si>
  <si>
    <t>ELM0030</t>
  </si>
  <si>
    <t>Doctrine economice</t>
  </si>
  <si>
    <t>ELM0033</t>
  </si>
  <si>
    <t>Managementul firmei</t>
  </si>
  <si>
    <t>ELM0240</t>
  </si>
  <si>
    <t>Fiscalitate</t>
  </si>
  <si>
    <t>ELM0244</t>
  </si>
  <si>
    <t>Economia serviciilor</t>
  </si>
  <si>
    <t>ELM0019</t>
  </si>
  <si>
    <t>Istoria economiei</t>
  </si>
  <si>
    <t>ELM0034</t>
  </si>
  <si>
    <t>Drept instituţional comunitar</t>
  </si>
  <si>
    <t>ELM0076</t>
  </si>
  <si>
    <t>Economie si politici de dezvoltare regională</t>
  </si>
  <si>
    <t>ELM0121</t>
  </si>
  <si>
    <t>Marketingul serviciilor</t>
  </si>
  <si>
    <t>ELM0060</t>
  </si>
  <si>
    <t>Asigurări</t>
  </si>
  <si>
    <t>ELM0239</t>
  </si>
  <si>
    <t>Bazele marketingului online</t>
  </si>
  <si>
    <t>ELM0134</t>
  </si>
  <si>
    <t>Managementul muncii</t>
  </si>
  <si>
    <t>ELE/ELF/ ELG/ELI/ ELS1050</t>
  </si>
  <si>
    <t>ELM0131</t>
  </si>
  <si>
    <t>Control şi audit financiar</t>
  </si>
  <si>
    <t>ELM0148</t>
  </si>
  <si>
    <t>Tehnică bancară</t>
  </si>
  <si>
    <t>ELM0070</t>
  </si>
  <si>
    <t>Utilizarea internetului în afaceri</t>
  </si>
  <si>
    <t>ELM0072</t>
  </si>
  <si>
    <t>Tranzacţii economice internaţionale</t>
  </si>
  <si>
    <t>ELM0251</t>
  </si>
  <si>
    <t>Business to business marketing</t>
  </si>
  <si>
    <t>ELE/ELF/ ELG/ELI/ ELS2050</t>
  </si>
  <si>
    <t>ELM0005</t>
  </si>
  <si>
    <t>Studiul mărfurilor şi asigurarea calităţii</t>
  </si>
  <si>
    <t>ELM0056</t>
  </si>
  <si>
    <t>Statistică inferenţială</t>
  </si>
  <si>
    <t>ELM0073</t>
  </si>
  <si>
    <t>Comportamentul consumatorului</t>
  </si>
  <si>
    <t>ELM0078</t>
  </si>
  <si>
    <t>Introducere în programarea calculatoarelor</t>
  </si>
  <si>
    <t>Limbă modernă în afaceri 1 ( limba engleză. franceză, germană, italiană, spaniolă) - limba 2</t>
  </si>
  <si>
    <t>Limbă modernă în afaceri 2 ( limba engleză. franceză, germană, italiană, spaniolă) - limba 2</t>
  </si>
  <si>
    <t>Limbă modernă în afaceri 3 ( limba engleză. franceză, germană, italiană, spaniolă - limba 2</t>
  </si>
  <si>
    <t>Limbă modernă în afaceri 4 ( limba engleză. franceză, germană, italiană, spaniolă - limba 2</t>
  </si>
  <si>
    <t>ELE/ELF/ ELG/ELI/ ELS1079</t>
  </si>
  <si>
    <t>ELE/ELF/ ELG/ELI/ ELS2079</t>
  </si>
  <si>
    <t>ELE/ELF/ ELG/ELI/ ELS 3079</t>
  </si>
  <si>
    <t>ELE/ELF/ ELG/ELI/ ELS 4079</t>
  </si>
  <si>
    <r>
      <t xml:space="preserve">            inclusiv 12 </t>
    </r>
    <r>
      <rPr>
        <sz val="10"/>
        <color indexed="8"/>
        <rFont val="Times New Roman"/>
        <family val="1"/>
      </rPr>
      <t>credite pentru o limbă străină (4 semestre)</t>
    </r>
  </si>
  <si>
    <t>Limbă modernă în afaceri 2 (limba engleză, franceză, germană, italiană, spaniolă) – limba 1</t>
  </si>
  <si>
    <t>Management organizaţional</t>
  </si>
  <si>
    <t>ELM0141</t>
  </si>
  <si>
    <t>ELM0071</t>
  </si>
  <si>
    <t>Pieţe financiare</t>
  </si>
  <si>
    <t>ELM0211</t>
  </si>
  <si>
    <t>Simulări manageriale</t>
  </si>
  <si>
    <r>
      <t xml:space="preserve">Specializarea/Programul de studiu: </t>
    </r>
    <r>
      <rPr>
        <b/>
        <sz val="10"/>
        <color indexed="8"/>
        <rFont val="Times New Roman"/>
        <family val="1"/>
      </rPr>
      <t>MANAGEMENT (în limba maghiară)</t>
    </r>
  </si>
  <si>
    <r>
      <t xml:space="preserve">   </t>
    </r>
    <r>
      <rPr>
        <b/>
        <sz val="10"/>
        <color indexed="8"/>
        <rFont val="Times New Roman"/>
        <family val="1"/>
      </rPr>
      <t>15</t>
    </r>
    <r>
      <rPr>
        <sz val="10"/>
        <color indexed="8"/>
        <rFont val="Times New Roman"/>
        <family val="1"/>
      </rPr>
      <t xml:space="preserve"> credite la disciplinele opţionale;</t>
    </r>
  </si>
  <si>
    <r>
      <rPr>
        <b/>
        <sz val="10"/>
        <color indexed="8"/>
        <rFont val="Times New Roman"/>
        <family val="1"/>
      </rPr>
      <t xml:space="preserve">   165 </t>
    </r>
    <r>
      <rPr>
        <sz val="10"/>
        <color indexed="8"/>
        <rFont val="Times New Roman"/>
        <family val="1"/>
      </rPr>
      <t>de credite la disciplinele obligatorii;</t>
    </r>
  </si>
  <si>
    <t>ELX0055</t>
  </si>
  <si>
    <t>În contul a cel mult 3 discipline opţionale generale, studentul are dreptul să aleagă 3 discipline de la alte specializări/ programe de studiu ale facultăţilor din Universitatea „Babeş-Bolyai”.</t>
  </si>
  <si>
    <t>Comunicare în afaceri 5 (limba engleză, franceză, germană, italiană, spaniolă)</t>
  </si>
  <si>
    <t>Comunicare în afaceri 6 (limba engleză, franceză, germană, italiană, spaniolă)</t>
  </si>
  <si>
    <r>
      <t xml:space="preserve">Limba de predare: </t>
    </r>
    <r>
      <rPr>
        <b/>
        <sz val="10"/>
        <color indexed="8"/>
        <rFont val="Times New Roman"/>
        <family val="1"/>
      </rPr>
      <t>Maghiară</t>
    </r>
  </si>
  <si>
    <t>Şi</t>
  </si>
  <si>
    <r>
      <rPr>
        <b/>
        <sz val="10"/>
        <color indexed="8"/>
        <rFont val="Times New Roman"/>
        <family val="1"/>
      </rPr>
      <t>IV.EXAMENUL DE LICENŢĂ</t>
    </r>
    <r>
      <rPr>
        <sz val="10"/>
        <color indexed="8"/>
        <rFont val="Times New Roman"/>
        <family val="1"/>
      </rPr>
      <t xml:space="preserve"> - perioada iunie-iulie  (1 săptămână)
Proba 1: Evaluarea cunoştinţelor fundamentale şi de specialitate - 10 credite
Proba 2: Prezentarea şi susţinerea lucrării de licenţă - 10 credite
</t>
    </r>
  </si>
  <si>
    <t>0</t>
  </si>
  <si>
    <r>
      <rPr>
        <b/>
        <sz val="8"/>
        <rFont val="Times New Roman"/>
        <family val="1"/>
      </rPr>
      <t xml:space="preserve">Sem. 3: </t>
    </r>
    <r>
      <rPr>
        <sz val="8"/>
        <rFont val="Times New Roman"/>
        <family val="1"/>
      </rPr>
      <t xml:space="preserve">Se alege o disciplină din pachetul </t>
    </r>
    <r>
      <rPr>
        <b/>
        <sz val="8"/>
        <rFont val="Times New Roman"/>
        <family val="1"/>
      </rPr>
      <t>ELX0201</t>
    </r>
    <r>
      <rPr>
        <sz val="8"/>
        <rFont val="Times New Roman"/>
        <family val="1"/>
      </rPr>
      <t xml:space="preserve">: ELM0023; ELM0028; ELM0029; ELM0078; ELM0190; ELM0031; ELM0206.                                                                 Se alege o disciplină din pachetul </t>
    </r>
    <r>
      <rPr>
        <b/>
        <sz val="8"/>
        <rFont val="Times New Roman"/>
        <family val="1"/>
      </rPr>
      <t>ELX0202</t>
    </r>
    <r>
      <rPr>
        <sz val="8"/>
        <rFont val="Times New Roman"/>
        <family val="1"/>
      </rPr>
      <t>: ELM0030; ELM0033; ELM0244; ELM0019; ELM0034, ELM240.</t>
    </r>
  </si>
  <si>
    <r>
      <rPr>
        <b/>
        <sz val="8"/>
        <rFont val="Times New Roman"/>
        <family val="1"/>
      </rPr>
      <t xml:space="preserve">Sem. 5: </t>
    </r>
    <r>
      <rPr>
        <sz val="8"/>
        <rFont val="Times New Roman"/>
        <family val="1"/>
      </rPr>
      <t xml:space="preserve">Se alege  o disciplină din pachetul </t>
    </r>
    <r>
      <rPr>
        <b/>
        <sz val="8"/>
        <rFont val="Times New Roman"/>
        <family val="1"/>
      </rPr>
      <t>ELX0122</t>
    </r>
    <r>
      <rPr>
        <sz val="8"/>
        <rFont val="Times New Roman"/>
        <family val="1"/>
      </rPr>
      <t xml:space="preserve">: ELM0076; ELM0121; ELM0071; ELM0239; ELE/ELF /ELG/ELI/ELS1050; ELM0134. </t>
    </r>
  </si>
  <si>
    <r>
      <rPr>
        <b/>
        <sz val="8"/>
        <rFont val="Times New Roman"/>
        <family val="1"/>
      </rPr>
      <t xml:space="preserve">Sem. 6: </t>
    </r>
    <r>
      <rPr>
        <sz val="8"/>
        <rFont val="Times New Roman"/>
        <family val="1"/>
      </rPr>
      <t xml:space="preserve">Se alege o disciplină din pachetul </t>
    </r>
    <r>
      <rPr>
        <b/>
        <sz val="8"/>
        <rFont val="Times New Roman"/>
        <family val="1"/>
      </rPr>
      <t>ELX0055</t>
    </r>
    <r>
      <rPr>
        <sz val="8"/>
        <rFont val="Times New Roman"/>
        <family val="1"/>
      </rPr>
      <t xml:space="preserve">: ELM0131; ELM0148; ELM0072; ELM0070; ELM0005; ELM 0060.                                                                                           Se alege  o disciplină din pachetul </t>
    </r>
    <r>
      <rPr>
        <b/>
        <sz val="8"/>
        <rFont val="Times New Roman"/>
        <family val="1"/>
      </rPr>
      <t>ELX0123</t>
    </r>
    <r>
      <rPr>
        <sz val="8"/>
        <rFont val="Times New Roman"/>
        <family val="1"/>
      </rPr>
      <t>: ELE/ELF/ELG/ELI/ ELS2050; ELM0073; ELM0251; ELM0056; ELM0211.</t>
    </r>
  </si>
  <si>
    <t>CURS OPŢIONAL 4 (An III, Semestrul 6)</t>
  </si>
  <si>
    <t>Stagii de practică/ licenŢă</t>
  </si>
  <si>
    <t>DISCIPLINE OPŢIONALE</t>
  </si>
  <si>
    <t>CURS OPŢIONAL 1 (An II, Semestrul 3)</t>
  </si>
  <si>
    <t>CURS OPŢIONAL 2 (An II, Semestrul 3)</t>
  </si>
  <si>
    <t>CURS OPŢIONAL 3 (An III, Semestrul 5)</t>
  </si>
  <si>
    <t>CURS OPŢIONAL 5 (An III, Semestrul 6)</t>
  </si>
  <si>
    <t>Anexă la Planul de ÎnvăŢământ specializarea / programul de studiu: Management (în limba maghiară)</t>
  </si>
  <si>
    <t>BILANŢ GENERAL</t>
  </si>
  <si>
    <t>OPŢIONALE</t>
  </si>
  <si>
    <t>II. DESFĂŞURAREA STUDIILOR (în număr de săptămâni)</t>
  </si>
  <si>
    <t>Educaţie fizică 1</t>
  </si>
  <si>
    <t>Educaţie fizică 2</t>
  </si>
  <si>
    <t>Practică (Managementul producţiei şi serviciilor)</t>
  </si>
</sst>
</file>

<file path=xl/styles.xml><?xml version="1.0" encoding="utf-8"?>
<styleSheet xmlns="http://schemas.openxmlformats.org/spreadsheetml/2006/main">
  <numFmts count="1">
    <numFmt numFmtId="164" formatCode="0;\-0;;@"/>
  </numFmts>
  <fonts count="16">
    <font>
      <sz val="11"/>
      <color theme="1"/>
      <name val="Calibri"/>
      <family val="2"/>
      <charset val="238"/>
      <scheme val="minor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9"/>
      <name val="Times New Roman"/>
      <family val="1"/>
    </font>
    <font>
      <b/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8"/>
      <name val="Calibri"/>
      <family val="2"/>
      <charset val="238"/>
    </font>
    <font>
      <sz val="10"/>
      <color theme="0"/>
      <name val="Times New Roman"/>
      <family val="1"/>
    </font>
    <font>
      <sz val="10"/>
      <color indexed="8"/>
      <name val="Calibri"/>
      <family val="2"/>
    </font>
    <font>
      <sz val="11"/>
      <color theme="1"/>
      <name val="Calibri"/>
      <family val="2"/>
      <charset val="238"/>
      <scheme val="minor"/>
    </font>
    <font>
      <sz val="8"/>
      <color indexed="8"/>
      <name val="Times New Roman"/>
      <family val="1"/>
    </font>
    <font>
      <sz val="10"/>
      <color rgb="FFFF000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298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Protection="1"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2" fillId="0" borderId="1" xfId="0" applyFont="1" applyBorder="1" applyProtection="1">
      <protection locked="0"/>
    </xf>
    <xf numFmtId="0" fontId="1" fillId="0" borderId="4" xfId="0" applyFont="1" applyBorder="1" applyAlignme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5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1" fontId="2" fillId="0" borderId="0" xfId="0" applyNumberFormat="1" applyFont="1" applyBorder="1" applyAlignment="1" applyProtection="1">
      <alignment horizontal="center" vertical="center"/>
      <protection locked="0"/>
    </xf>
    <xf numFmtId="1" fontId="2" fillId="0" borderId="0" xfId="0" applyNumberFormat="1" applyFont="1" applyBorder="1" applyAlignment="1" applyProtection="1">
      <alignment horizontal="center"/>
      <protection locked="0"/>
    </xf>
    <xf numFmtId="2" fontId="1" fillId="0" borderId="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</xf>
    <xf numFmtId="1" fontId="1" fillId="0" borderId="1" xfId="0" applyNumberFormat="1" applyFont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1" fillId="0" borderId="1" xfId="0" applyFont="1" applyBorder="1" applyProtection="1"/>
    <xf numFmtId="1" fontId="2" fillId="0" borderId="1" xfId="0" applyNumberFormat="1" applyFont="1" applyBorder="1" applyAlignment="1" applyProtection="1">
      <alignment horizontal="center" vertical="center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</xf>
    <xf numFmtId="1" fontId="1" fillId="3" borderId="1" xfId="0" applyNumberFormat="1" applyFont="1" applyFill="1" applyBorder="1" applyAlignment="1" applyProtection="1">
      <alignment horizontal="center" vertical="center"/>
      <protection locked="0"/>
    </xf>
    <xf numFmtId="1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1" fontId="2" fillId="0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left" vertical="center"/>
    </xf>
    <xf numFmtId="0" fontId="8" fillId="0" borderId="0" xfId="0" applyFont="1" applyProtection="1">
      <protection locked="0"/>
    </xf>
    <xf numFmtId="0" fontId="2" fillId="0" borderId="1" xfId="0" applyFont="1" applyBorder="1" applyAlignment="1" applyProtection="1">
      <alignment horizontal="center" vertical="center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Protection="1"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vertical="center"/>
      <protection locked="0"/>
    </xf>
    <xf numFmtId="0" fontId="1" fillId="2" borderId="5" xfId="0" applyFont="1" applyFill="1" applyBorder="1" applyAlignment="1" applyProtection="1">
      <alignment vertical="center"/>
      <protection locked="0"/>
    </xf>
    <xf numFmtId="0" fontId="1" fillId="2" borderId="6" xfId="0" applyFont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</xf>
    <xf numFmtId="0" fontId="1" fillId="0" borderId="0" xfId="0" applyFont="1" applyBorder="1" applyProtection="1"/>
    <xf numFmtId="0" fontId="1" fillId="2" borderId="1" xfId="0" applyFont="1" applyFill="1" applyBorder="1" applyAlignment="1">
      <alignment wrapText="1"/>
    </xf>
    <xf numFmtId="0" fontId="1" fillId="2" borderId="12" xfId="0" applyFont="1" applyFill="1" applyBorder="1" applyAlignment="1" applyProtection="1">
      <alignment horizontal="left" vertical="center"/>
      <protection locked="0"/>
    </xf>
    <xf numFmtId="0" fontId="1" fillId="2" borderId="11" xfId="0" applyFont="1" applyFill="1" applyBorder="1" applyAlignment="1" applyProtection="1">
      <alignment vertical="center"/>
      <protection locked="0"/>
    </xf>
    <xf numFmtId="0" fontId="1" fillId="2" borderId="7" xfId="0" applyFont="1" applyFill="1" applyBorder="1" applyAlignment="1" applyProtection="1">
      <alignment vertical="center"/>
      <protection locked="0"/>
    </xf>
    <xf numFmtId="0" fontId="1" fillId="2" borderId="8" xfId="0" applyFont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>
      <alignment horizontal="justify" vertical="top" wrapText="1"/>
    </xf>
    <xf numFmtId="1" fontId="1" fillId="2" borderId="1" xfId="0" applyNumberFormat="1" applyFont="1" applyFill="1" applyBorder="1" applyAlignment="1" applyProtection="1">
      <alignment horizontal="left" vertical="center"/>
      <protection locked="0"/>
    </xf>
    <xf numFmtId="1" fontId="1" fillId="2" borderId="2" xfId="0" applyNumberFormat="1" applyFont="1" applyFill="1" applyBorder="1" applyAlignment="1" applyProtection="1">
      <alignment vertical="center"/>
      <protection locked="0"/>
    </xf>
    <xf numFmtId="1" fontId="1" fillId="2" borderId="5" xfId="0" applyNumberFormat="1" applyFont="1" applyFill="1" applyBorder="1" applyAlignment="1" applyProtection="1">
      <alignment vertical="center"/>
      <protection locked="0"/>
    </xf>
    <xf numFmtId="1" fontId="1" fillId="2" borderId="6" xfId="0" applyNumberFormat="1" applyFont="1" applyFill="1" applyBorder="1" applyAlignment="1" applyProtection="1">
      <alignment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1" fontId="1" fillId="2" borderId="2" xfId="0" applyNumberFormat="1" applyFont="1" applyFill="1" applyBorder="1" applyAlignment="1" applyProtection="1">
      <alignment horizontal="left" vertical="center"/>
      <protection locked="0"/>
    </xf>
    <xf numFmtId="1" fontId="1" fillId="2" borderId="5" xfId="0" applyNumberFormat="1" applyFont="1" applyFill="1" applyBorder="1" applyAlignment="1" applyProtection="1">
      <alignment horizontal="left" vertical="center"/>
      <protection locked="0"/>
    </xf>
    <xf numFmtId="1" fontId="1" fillId="2" borderId="6" xfId="0" applyNumberFormat="1" applyFont="1" applyFill="1" applyBorder="1" applyAlignment="1" applyProtection="1">
      <alignment horizontal="left"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2" xfId="0" applyFont="1" applyFill="1" applyBorder="1" applyAlignment="1" applyProtection="1">
      <alignment horizontal="left" vertical="center" wrapText="1"/>
      <protection locked="0"/>
    </xf>
    <xf numFmtId="0" fontId="1" fillId="2" borderId="12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>
      <alignment horizontal="left" vertical="top" wrapText="1"/>
    </xf>
    <xf numFmtId="0" fontId="1" fillId="4" borderId="1" xfId="0" applyFont="1" applyFill="1" applyBorder="1" applyAlignment="1" applyProtection="1">
      <alignment horizontal="center" vertical="center"/>
    </xf>
    <xf numFmtId="1" fontId="1" fillId="4" borderId="1" xfId="0" applyNumberFormat="1" applyFont="1" applyFill="1" applyBorder="1" applyAlignment="1" applyProtection="1">
      <alignment horizontal="center" vertical="center"/>
    </xf>
    <xf numFmtId="1" fontId="1" fillId="3" borderId="1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left"/>
    </xf>
    <xf numFmtId="1" fontId="1" fillId="2" borderId="1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</xf>
    <xf numFmtId="1" fontId="2" fillId="0" borderId="0" xfId="0" applyNumberFormat="1" applyFont="1" applyBorder="1" applyAlignment="1" applyProtection="1">
      <alignment horizontal="center" vertical="center"/>
    </xf>
    <xf numFmtId="1" fontId="2" fillId="0" borderId="0" xfId="0" applyNumberFormat="1" applyFont="1" applyBorder="1" applyAlignment="1" applyProtection="1">
      <alignment horizontal="center"/>
    </xf>
    <xf numFmtId="0" fontId="1" fillId="4" borderId="1" xfId="0" applyFont="1" applyFill="1" applyBorder="1" applyAlignment="1" applyProtection="1">
      <alignment horizontal="left" vertical="center"/>
      <protection locked="0"/>
    </xf>
    <xf numFmtId="0" fontId="1" fillId="4" borderId="1" xfId="0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>
      <alignment horizontal="justify" vertical="top" wrapText="1"/>
    </xf>
    <xf numFmtId="2" fontId="1" fillId="4" borderId="1" xfId="0" applyNumberFormat="1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2" fontId="1" fillId="0" borderId="0" xfId="0" applyNumberFormat="1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left" vertical="center" wrapText="1"/>
    </xf>
    <xf numFmtId="1" fontId="12" fillId="3" borderId="5" xfId="0" applyNumberFormat="1" applyFont="1" applyFill="1" applyBorder="1" applyAlignment="1" applyProtection="1">
      <alignment horizontal="left" vertical="center"/>
      <protection locked="0"/>
    </xf>
    <xf numFmtId="1" fontId="11" fillId="2" borderId="4" xfId="0" applyNumberFormat="1" applyFont="1" applyFill="1" applyBorder="1" applyAlignment="1" applyProtection="1">
      <alignment horizontal="left" vertical="center"/>
      <protection locked="0"/>
    </xf>
    <xf numFmtId="1" fontId="11" fillId="2" borderId="4" xfId="0" applyNumberFormat="1" applyFont="1" applyFill="1" applyBorder="1" applyAlignment="1" applyProtection="1">
      <alignment vertical="center"/>
      <protection locked="0"/>
    </xf>
    <xf numFmtId="1" fontId="11" fillId="2" borderId="10" xfId="0" applyNumberFormat="1" applyFont="1" applyFill="1" applyBorder="1" applyAlignment="1" applyProtection="1">
      <alignment vertical="center"/>
      <protection locked="0"/>
    </xf>
    <xf numFmtId="0" fontId="1" fillId="0" borderId="0" xfId="0" applyFont="1" applyProtection="1">
      <protection locked="0"/>
    </xf>
    <xf numFmtId="0" fontId="1" fillId="2" borderId="1" xfId="0" applyFont="1" applyFill="1" applyBorder="1" applyAlignment="1">
      <alignment horizontal="left" vertical="top" wrapText="1"/>
    </xf>
    <xf numFmtId="0" fontId="1" fillId="0" borderId="1" xfId="0" applyFont="1" applyBorder="1" applyAlignment="1" applyProtection="1">
      <alignment horizontal="center" vertical="center"/>
    </xf>
    <xf numFmtId="0" fontId="12" fillId="3" borderId="1" xfId="0" applyFont="1" applyFill="1" applyBorder="1" applyAlignment="1" applyProtection="1">
      <alignment horizontal="left" vertical="center"/>
      <protection locked="0"/>
    </xf>
    <xf numFmtId="0" fontId="12" fillId="2" borderId="1" xfId="0" applyFont="1" applyFill="1" applyBorder="1" applyAlignment="1">
      <alignment wrapText="1"/>
    </xf>
    <xf numFmtId="1" fontId="12" fillId="3" borderId="1" xfId="0" applyNumberFormat="1" applyFont="1" applyFill="1" applyBorder="1" applyAlignment="1" applyProtection="1">
      <alignment horizontal="left" vertical="center"/>
      <protection locked="0"/>
    </xf>
    <xf numFmtId="1" fontId="12" fillId="3" borderId="2" xfId="0" applyNumberFormat="1" applyFont="1" applyFill="1" applyBorder="1" applyAlignment="1" applyProtection="1">
      <alignment horizontal="left" vertical="center"/>
      <protection locked="0"/>
    </xf>
    <xf numFmtId="1" fontId="12" fillId="2" borderId="3" xfId="0" applyNumberFormat="1" applyFont="1" applyFill="1" applyBorder="1" applyAlignment="1" applyProtection="1">
      <alignment horizontal="left" vertical="center"/>
      <protection locked="0"/>
    </xf>
    <xf numFmtId="1" fontId="12" fillId="2" borderId="9" xfId="0" applyNumberFormat="1" applyFont="1" applyFill="1" applyBorder="1" applyAlignment="1" applyProtection="1">
      <alignment horizontal="left" vertical="center"/>
      <protection locked="0"/>
    </xf>
    <xf numFmtId="1" fontId="12" fillId="2" borderId="4" xfId="0" applyNumberFormat="1" applyFont="1" applyFill="1" applyBorder="1" applyAlignment="1" applyProtection="1">
      <alignment horizontal="left" vertical="center"/>
      <protection locked="0"/>
    </xf>
    <xf numFmtId="0" fontId="12" fillId="2" borderId="1" xfId="0" applyFont="1" applyFill="1" applyBorder="1" applyAlignment="1">
      <alignment horizontal="justify" vertical="top" wrapText="1"/>
    </xf>
    <xf numFmtId="1" fontId="12" fillId="2" borderId="1" xfId="0" applyNumberFormat="1" applyFont="1" applyFill="1" applyBorder="1" applyAlignment="1" applyProtection="1">
      <alignment horizontal="left" vertical="center"/>
      <protection locked="0"/>
    </xf>
    <xf numFmtId="10" fontId="2" fillId="3" borderId="3" xfId="1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10" fontId="2" fillId="3" borderId="3" xfId="1" quotePrefix="1" applyNumberFormat="1" applyFont="1" applyFill="1" applyBorder="1" applyAlignment="1" applyProtection="1">
      <alignment horizontal="center" vertical="center"/>
      <protection locked="0"/>
    </xf>
    <xf numFmtId="1" fontId="15" fillId="0" borderId="1" xfId="0" applyNumberFormat="1" applyFont="1" applyBorder="1" applyAlignment="1" applyProtection="1">
      <alignment horizontal="center" vertical="center"/>
    </xf>
    <xf numFmtId="10" fontId="15" fillId="3" borderId="3" xfId="1" applyNumberFormat="1" applyFont="1" applyFill="1" applyBorder="1" applyAlignment="1" applyProtection="1">
      <alignment horizontal="center" vertical="center"/>
      <protection locked="0"/>
    </xf>
    <xf numFmtId="0" fontId="2" fillId="0" borderId="7" xfId="0" applyFont="1" applyBorder="1" applyProtection="1">
      <protection locked="0"/>
    </xf>
    <xf numFmtId="0" fontId="1" fillId="0" borderId="2" xfId="0" applyFont="1" applyFill="1" applyBorder="1" applyAlignment="1" applyProtection="1">
      <alignment horizontal="left" vertical="top"/>
    </xf>
    <xf numFmtId="0" fontId="1" fillId="0" borderId="5" xfId="0" applyFont="1" applyFill="1" applyBorder="1" applyAlignment="1" applyProtection="1">
      <alignment horizontal="left" vertical="top"/>
    </xf>
    <xf numFmtId="0" fontId="1" fillId="0" borderId="6" xfId="0" applyFont="1" applyFill="1" applyBorder="1" applyAlignment="1" applyProtection="1">
      <alignment horizontal="left" vertical="top"/>
    </xf>
    <xf numFmtId="1" fontId="1" fillId="2" borderId="2" xfId="0" applyNumberFormat="1" applyFont="1" applyFill="1" applyBorder="1" applyAlignment="1" applyProtection="1">
      <alignment horizontal="left" vertical="center" wrapText="1"/>
      <protection locked="0"/>
    </xf>
    <xf numFmtId="1" fontId="1" fillId="2" borderId="5" xfId="0" applyNumberFormat="1" applyFont="1" applyFill="1" applyBorder="1" applyAlignment="1" applyProtection="1">
      <alignment horizontal="left" vertical="center" wrapText="1"/>
      <protection locked="0"/>
    </xf>
    <xf numFmtId="1" fontId="1" fillId="2" borderId="6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1" xfId="0" applyFont="1" applyBorder="1" applyAlignment="1" applyProtection="1">
      <alignment horizontal="left" vertical="center" wrapText="1"/>
    </xf>
    <xf numFmtId="0" fontId="2" fillId="0" borderId="7" xfId="0" applyFont="1" applyBorder="1" applyAlignment="1" applyProtection="1">
      <alignment horizontal="left" vertical="center" wrapText="1"/>
    </xf>
    <xf numFmtId="0" fontId="2" fillId="0" borderId="8" xfId="0" applyFont="1" applyBorder="1" applyAlignment="1" applyProtection="1">
      <alignment horizontal="left" vertical="center" wrapText="1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5" xfId="0" applyFont="1" applyFill="1" applyBorder="1" applyAlignment="1" applyProtection="1">
      <alignment horizontal="left" vertical="center" wrapText="1"/>
      <protection locked="0"/>
    </xf>
    <xf numFmtId="0" fontId="1" fillId="2" borderId="6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2" fontId="1" fillId="0" borderId="9" xfId="0" applyNumberFormat="1" applyFont="1" applyBorder="1" applyAlignment="1" applyProtection="1">
      <alignment horizontal="center" vertical="center"/>
    </xf>
    <xf numFmtId="2" fontId="1" fillId="0" borderId="4" xfId="0" applyNumberFormat="1" applyFont="1" applyBorder="1" applyAlignment="1" applyProtection="1">
      <alignment horizontal="center" vertical="center"/>
    </xf>
    <xf numFmtId="2" fontId="1" fillId="0" borderId="10" xfId="0" applyNumberFormat="1" applyFont="1" applyBorder="1" applyAlignment="1" applyProtection="1">
      <alignment horizontal="center" vertical="center"/>
    </xf>
    <xf numFmtId="2" fontId="1" fillId="0" borderId="11" xfId="0" applyNumberFormat="1" applyFont="1" applyBorder="1" applyAlignment="1" applyProtection="1">
      <alignment horizontal="center" vertical="center"/>
    </xf>
    <xf numFmtId="2" fontId="1" fillId="0" borderId="7" xfId="0" applyNumberFormat="1" applyFont="1" applyBorder="1" applyAlignment="1" applyProtection="1">
      <alignment horizontal="center" vertical="center"/>
    </xf>
    <xf numFmtId="2" fontId="1" fillId="0" borderId="8" xfId="0" applyNumberFormat="1" applyFont="1" applyBorder="1" applyAlignment="1" applyProtection="1">
      <alignment horizontal="center" vertical="center"/>
    </xf>
    <xf numFmtId="1" fontId="2" fillId="0" borderId="2" xfId="0" applyNumberFormat="1" applyFont="1" applyBorder="1" applyAlignment="1" applyProtection="1">
      <alignment horizontal="center" vertical="center"/>
    </xf>
    <xf numFmtId="1" fontId="2" fillId="0" borderId="5" xfId="0" applyNumberFormat="1" applyFont="1" applyBorder="1" applyAlignment="1" applyProtection="1">
      <alignment horizontal="center" vertical="center"/>
    </xf>
    <xf numFmtId="1" fontId="2" fillId="0" borderId="6" xfId="0" applyNumberFormat="1" applyFont="1" applyBorder="1" applyAlignment="1" applyProtection="1">
      <alignment horizontal="center" vertical="center"/>
    </xf>
    <xf numFmtId="1" fontId="2" fillId="0" borderId="2" xfId="0" applyNumberFormat="1" applyFont="1" applyBorder="1" applyAlignment="1" applyProtection="1">
      <alignment horizontal="center"/>
    </xf>
    <xf numFmtId="1" fontId="2" fillId="0" borderId="5" xfId="0" applyNumberFormat="1" applyFont="1" applyBorder="1" applyAlignment="1" applyProtection="1">
      <alignment horizontal="center"/>
    </xf>
    <xf numFmtId="1" fontId="2" fillId="0" borderId="6" xfId="0" applyNumberFormat="1" applyFont="1" applyBorder="1" applyAlignment="1" applyProtection="1">
      <alignment horizontal="center"/>
    </xf>
    <xf numFmtId="1" fontId="2" fillId="0" borderId="2" xfId="0" applyNumberFormat="1" applyFont="1" applyBorder="1" applyAlignment="1" applyProtection="1">
      <alignment horizontal="center" vertical="center"/>
      <protection locked="0"/>
    </xf>
    <xf numFmtId="1" fontId="1" fillId="0" borderId="5" xfId="0" applyNumberFormat="1" applyFont="1" applyBorder="1" applyAlignment="1" applyProtection="1">
      <alignment horizontal="center" vertical="center"/>
      <protection locked="0"/>
    </xf>
    <xf numFmtId="1" fontId="1" fillId="0" borderId="6" xfId="0" applyNumberFormat="1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Protection="1"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9" fontId="1" fillId="0" borderId="9" xfId="1" applyFont="1" applyBorder="1" applyAlignment="1" applyProtection="1">
      <alignment horizontal="center" vertical="center"/>
    </xf>
    <xf numFmtId="9" fontId="1" fillId="0" borderId="4" xfId="1" applyFont="1" applyBorder="1" applyAlignment="1" applyProtection="1">
      <alignment horizontal="center" vertical="center"/>
    </xf>
    <xf numFmtId="9" fontId="1" fillId="0" borderId="10" xfId="1" applyFont="1" applyBorder="1" applyAlignment="1" applyProtection="1">
      <alignment horizontal="center" vertical="center"/>
    </xf>
    <xf numFmtId="9" fontId="1" fillId="0" borderId="11" xfId="1" applyFont="1" applyBorder="1" applyAlignment="1" applyProtection="1">
      <alignment horizontal="center" vertical="center"/>
    </xf>
    <xf numFmtId="9" fontId="1" fillId="0" borderId="7" xfId="1" applyFont="1" applyBorder="1" applyAlignment="1" applyProtection="1">
      <alignment horizontal="center" vertical="center"/>
    </xf>
    <xf numFmtId="9" fontId="1" fillId="0" borderId="8" xfId="1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left" vertical="top"/>
    </xf>
    <xf numFmtId="0" fontId="1" fillId="0" borderId="5" xfId="0" applyFont="1" applyBorder="1" applyAlignment="1" applyProtection="1">
      <alignment horizontal="left" vertical="top"/>
    </xf>
    <xf numFmtId="0" fontId="1" fillId="0" borderId="6" xfId="0" applyFont="1" applyBorder="1" applyAlignment="1" applyProtection="1">
      <alignment horizontal="left" vertical="top"/>
    </xf>
    <xf numFmtId="0" fontId="2" fillId="0" borderId="2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left" vertical="center"/>
      <protection locked="0"/>
    </xf>
    <xf numFmtId="0" fontId="1" fillId="2" borderId="5" xfId="0" applyFont="1" applyFill="1" applyBorder="1" applyAlignment="1" applyProtection="1">
      <alignment horizontal="left" vertical="center"/>
      <protection locked="0"/>
    </xf>
    <xf numFmtId="0" fontId="1" fillId="2" borderId="6" xfId="0" applyFont="1" applyFill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>
      <alignment horizontal="left" wrapText="1"/>
    </xf>
    <xf numFmtId="0" fontId="12" fillId="3" borderId="2" xfId="0" applyFont="1" applyFill="1" applyBorder="1" applyAlignment="1" applyProtection="1">
      <alignment horizontal="left" vertical="center"/>
      <protection locked="0"/>
    </xf>
    <xf numFmtId="0" fontId="12" fillId="3" borderId="5" xfId="0" applyFont="1" applyFill="1" applyBorder="1" applyAlignment="1" applyProtection="1">
      <alignment horizontal="left" vertical="center"/>
      <protection locked="0"/>
    </xf>
    <xf numFmtId="0" fontId="12" fillId="3" borderId="6" xfId="0" applyFont="1" applyFill="1" applyBorder="1" applyAlignment="1" applyProtection="1">
      <alignment horizontal="left" vertical="center"/>
      <protection locked="0"/>
    </xf>
    <xf numFmtId="0" fontId="1" fillId="2" borderId="2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/>
      <protection locked="0"/>
    </xf>
    <xf numFmtId="0" fontId="1" fillId="2" borderId="6" xfId="0" applyFont="1" applyFill="1" applyBorder="1" applyAlignment="1" applyProtection="1">
      <alignment horizontal="left" vertical="top"/>
      <protection locked="0"/>
    </xf>
    <xf numFmtId="1" fontId="1" fillId="0" borderId="2" xfId="0" applyNumberFormat="1" applyFont="1" applyBorder="1" applyAlignment="1" applyProtection="1">
      <alignment horizontal="center" vertical="center"/>
    </xf>
    <xf numFmtId="1" fontId="1" fillId="0" borderId="5" xfId="0" applyNumberFormat="1" applyFont="1" applyBorder="1" applyAlignment="1" applyProtection="1">
      <alignment horizontal="center" vertical="center"/>
    </xf>
    <xf numFmtId="1" fontId="1" fillId="0" borderId="6" xfId="0" applyNumberFormat="1" applyFont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left" vertical="center"/>
      <protection locked="0"/>
    </xf>
    <xf numFmtId="0" fontId="1" fillId="3" borderId="5" xfId="0" applyFont="1" applyFill="1" applyBorder="1" applyAlignment="1" applyProtection="1">
      <alignment horizontal="left" vertical="center"/>
      <protection locked="0"/>
    </xf>
    <xf numFmtId="0" fontId="1" fillId="3" borderId="6" xfId="0" applyFont="1" applyFill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1" fontId="1" fillId="2" borderId="1" xfId="0" applyNumberFormat="1" applyFont="1" applyFill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0" xfId="0" applyFont="1" applyProtection="1"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Protection="1">
      <protection locked="0"/>
    </xf>
    <xf numFmtId="0" fontId="1" fillId="0" borderId="8" xfId="0" applyFont="1" applyBorder="1" applyProtection="1"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2" xfId="0" applyFont="1" applyFill="1" applyBorder="1" applyAlignment="1" applyProtection="1">
      <alignment horizontal="left" vertical="center"/>
    </xf>
    <xf numFmtId="0" fontId="1" fillId="0" borderId="5" xfId="0" applyFont="1" applyFill="1" applyBorder="1" applyAlignment="1" applyProtection="1">
      <alignment horizontal="left" vertical="center"/>
    </xf>
    <xf numFmtId="0" fontId="1" fillId="0" borderId="6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horizontal="left" wrapText="1"/>
    </xf>
    <xf numFmtId="0" fontId="10" fillId="0" borderId="0" xfId="0" applyFont="1" applyAlignment="1">
      <alignment horizontal="left" wrapText="1"/>
    </xf>
    <xf numFmtId="0" fontId="1" fillId="0" borderId="0" xfId="0" applyFont="1" applyAlignment="1" applyProtection="1">
      <alignment horizontal="center" vertical="center"/>
      <protection locked="0"/>
    </xf>
    <xf numFmtId="1" fontId="2" fillId="0" borderId="5" xfId="0" applyNumberFormat="1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 applyProtection="1">
      <alignment horizontal="center" vertical="center"/>
      <protection locked="0"/>
    </xf>
    <xf numFmtId="0" fontId="2" fillId="0" borderId="2" xfId="0" applyNumberFormat="1" applyFont="1" applyBorder="1" applyAlignment="1" applyProtection="1">
      <alignment horizontal="center" vertical="center"/>
      <protection locked="0"/>
    </xf>
    <xf numFmtId="0" fontId="2" fillId="0" borderId="5" xfId="0" applyNumberFormat="1" applyFont="1" applyBorder="1" applyAlignment="1" applyProtection="1">
      <alignment horizontal="center" vertical="center"/>
      <protection locked="0"/>
    </xf>
    <xf numFmtId="0" fontId="2" fillId="0" borderId="6" xfId="0" applyNumberFormat="1" applyFont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left" vertical="center" wrapText="1"/>
      <protection locked="0"/>
    </xf>
    <xf numFmtId="0" fontId="1" fillId="2" borderId="7" xfId="0" applyFont="1" applyFill="1" applyBorder="1" applyAlignment="1" applyProtection="1">
      <alignment horizontal="left" vertical="center" wrapText="1"/>
      <protection locked="0"/>
    </xf>
    <xf numFmtId="0" fontId="1" fillId="2" borderId="8" xfId="0" applyFont="1" applyFill="1" applyBorder="1" applyAlignment="1" applyProtection="1">
      <alignment horizontal="left" vertical="center" wrapText="1"/>
      <protection locked="0"/>
    </xf>
    <xf numFmtId="0" fontId="12" fillId="2" borderId="1" xfId="0" applyFont="1" applyFill="1" applyBorder="1" applyAlignment="1">
      <alignment horizontal="left" wrapText="1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center"/>
    </xf>
    <xf numFmtId="0" fontId="1" fillId="0" borderId="6" xfId="0" applyFont="1" applyFill="1" applyBorder="1" applyAlignment="1" applyProtection="1">
      <alignment horizontal="center"/>
    </xf>
    <xf numFmtId="9" fontId="1" fillId="0" borderId="2" xfId="0" applyNumberFormat="1" applyFont="1" applyBorder="1" applyAlignment="1" applyProtection="1">
      <alignment horizontal="center"/>
    </xf>
    <xf numFmtId="9" fontId="1" fillId="0" borderId="6" xfId="0" applyNumberFormat="1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9" fontId="2" fillId="0" borderId="2" xfId="0" applyNumberFormat="1" applyFont="1" applyBorder="1" applyAlignment="1" applyProtection="1">
      <alignment horizontal="center" vertical="center"/>
    </xf>
    <xf numFmtId="9" fontId="2" fillId="0" borderId="6" xfId="0" applyNumberFormat="1" applyFont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/>
      <protection locked="0"/>
    </xf>
    <xf numFmtId="1" fontId="1" fillId="0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9" fontId="12" fillId="0" borderId="9" xfId="1" applyFont="1" applyBorder="1" applyAlignment="1" applyProtection="1">
      <alignment horizontal="center" vertical="center"/>
    </xf>
    <xf numFmtId="9" fontId="12" fillId="0" borderId="4" xfId="1" applyFont="1" applyBorder="1" applyAlignment="1" applyProtection="1">
      <alignment horizontal="center" vertical="center"/>
    </xf>
    <xf numFmtId="9" fontId="12" fillId="0" borderId="10" xfId="1" applyFont="1" applyBorder="1" applyAlignment="1" applyProtection="1">
      <alignment horizontal="center" vertical="center"/>
    </xf>
    <xf numFmtId="9" fontId="12" fillId="0" borderId="11" xfId="1" applyFont="1" applyBorder="1" applyAlignment="1" applyProtection="1">
      <alignment horizontal="center" vertical="center"/>
    </xf>
    <xf numFmtId="9" fontId="12" fillId="0" borderId="7" xfId="1" applyFont="1" applyBorder="1" applyAlignment="1" applyProtection="1">
      <alignment horizontal="center" vertical="center"/>
    </xf>
    <xf numFmtId="9" fontId="12" fillId="0" borderId="8" xfId="1" applyFont="1" applyBorder="1" applyAlignment="1" applyProtection="1">
      <alignment horizontal="center" vertical="center"/>
    </xf>
    <xf numFmtId="1" fontId="15" fillId="0" borderId="2" xfId="0" applyNumberFormat="1" applyFont="1" applyBorder="1" applyAlignment="1" applyProtection="1">
      <alignment horizontal="center"/>
    </xf>
    <xf numFmtId="1" fontId="15" fillId="0" borderId="5" xfId="0" applyNumberFormat="1" applyFont="1" applyBorder="1" applyAlignment="1" applyProtection="1">
      <alignment horizontal="center"/>
    </xf>
    <xf numFmtId="1" fontId="15" fillId="0" borderId="6" xfId="0" applyNumberFormat="1" applyFont="1" applyBorder="1" applyAlignment="1" applyProtection="1">
      <alignment horizontal="center"/>
    </xf>
    <xf numFmtId="0" fontId="15" fillId="0" borderId="2" xfId="0" applyFont="1" applyBorder="1" applyAlignment="1" applyProtection="1">
      <alignment horizontal="left" vertical="center" wrapText="1"/>
    </xf>
    <xf numFmtId="0" fontId="15" fillId="0" borderId="5" xfId="0" applyFont="1" applyBorder="1" applyAlignment="1" applyProtection="1">
      <alignment horizontal="left" vertical="center" wrapText="1"/>
    </xf>
    <xf numFmtId="0" fontId="15" fillId="0" borderId="6" xfId="0" applyFont="1" applyBorder="1" applyAlignment="1" applyProtection="1">
      <alignment horizontal="left" vertical="center" wrapText="1"/>
    </xf>
    <xf numFmtId="0" fontId="15" fillId="0" borderId="9" xfId="0" applyFont="1" applyBorder="1" applyAlignment="1" applyProtection="1">
      <alignment horizontal="left" vertical="center" wrapText="1"/>
    </xf>
    <xf numFmtId="0" fontId="15" fillId="0" borderId="4" xfId="0" applyFont="1" applyBorder="1" applyAlignment="1" applyProtection="1">
      <alignment horizontal="left" vertical="center" wrapText="1"/>
    </xf>
    <xf numFmtId="0" fontId="15" fillId="0" borderId="10" xfId="0" applyFont="1" applyBorder="1" applyAlignment="1" applyProtection="1">
      <alignment horizontal="left" vertical="center" wrapText="1"/>
    </xf>
    <xf numFmtId="0" fontId="15" fillId="0" borderId="11" xfId="0" applyFont="1" applyBorder="1" applyAlignment="1" applyProtection="1">
      <alignment horizontal="left" vertical="center" wrapText="1"/>
    </xf>
    <xf numFmtId="0" fontId="15" fillId="0" borderId="7" xfId="0" applyFont="1" applyBorder="1" applyAlignment="1" applyProtection="1">
      <alignment horizontal="left" vertical="center" wrapText="1"/>
    </xf>
    <xf numFmtId="0" fontId="15" fillId="0" borderId="8" xfId="0" applyFont="1" applyBorder="1" applyAlignment="1" applyProtection="1">
      <alignment horizontal="left" vertical="center" wrapText="1"/>
    </xf>
    <xf numFmtId="1" fontId="15" fillId="0" borderId="2" xfId="0" applyNumberFormat="1" applyFont="1" applyBorder="1" applyAlignment="1" applyProtection="1">
      <alignment horizontal="center" vertical="center"/>
    </xf>
    <xf numFmtId="1" fontId="15" fillId="0" borderId="5" xfId="0" applyNumberFormat="1" applyFont="1" applyBorder="1" applyAlignment="1" applyProtection="1">
      <alignment horizontal="center" vertical="center"/>
    </xf>
    <xf numFmtId="1" fontId="15" fillId="0" borderId="6" xfId="0" applyNumberFormat="1" applyFont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12" fillId="2" borderId="1" xfId="0" applyFont="1" applyFill="1" applyBorder="1" applyAlignment="1">
      <alignment horizontal="left" vertical="top" wrapText="1"/>
    </xf>
    <xf numFmtId="0" fontId="12" fillId="2" borderId="2" xfId="0" applyFont="1" applyFill="1" applyBorder="1" applyAlignment="1" applyProtection="1">
      <alignment horizontal="center" vertical="center" wrapText="1"/>
      <protection locked="0"/>
    </xf>
    <xf numFmtId="0" fontId="12" fillId="2" borderId="5" xfId="0" applyFont="1" applyFill="1" applyBorder="1" applyAlignment="1" applyProtection="1">
      <alignment horizontal="center" vertical="center" wrapText="1"/>
      <protection locked="0"/>
    </xf>
    <xf numFmtId="0" fontId="12" fillId="2" borderId="6" xfId="0" applyFont="1" applyFill="1" applyBorder="1" applyAlignment="1" applyProtection="1">
      <alignment horizontal="center" vertical="center" wrapText="1"/>
      <protection locked="0"/>
    </xf>
    <xf numFmtId="0" fontId="12" fillId="2" borderId="11" xfId="0" applyFont="1" applyFill="1" applyBorder="1" applyAlignment="1" applyProtection="1">
      <alignment horizontal="center" vertical="center" wrapText="1"/>
      <protection locked="0"/>
    </xf>
    <xf numFmtId="0" fontId="12" fillId="2" borderId="7" xfId="0" applyFont="1" applyFill="1" applyBorder="1" applyAlignment="1" applyProtection="1">
      <alignment horizontal="center" vertical="center" wrapText="1"/>
      <protection locked="0"/>
    </xf>
    <xf numFmtId="0" fontId="12" fillId="2" borderId="8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left" vertical="top" wrapText="1"/>
      <protection locked="0"/>
    </xf>
    <xf numFmtId="1" fontId="12" fillId="2" borderId="2" xfId="0" applyNumberFormat="1" applyFont="1" applyFill="1" applyBorder="1" applyAlignment="1" applyProtection="1">
      <alignment horizontal="left" vertical="center"/>
      <protection locked="0"/>
    </xf>
    <xf numFmtId="1" fontId="12" fillId="2" borderId="5" xfId="0" applyNumberFormat="1" applyFont="1" applyFill="1" applyBorder="1" applyAlignment="1" applyProtection="1">
      <alignment horizontal="left" vertical="center"/>
      <protection locked="0"/>
    </xf>
    <xf numFmtId="1" fontId="12" fillId="2" borderId="6" xfId="0" applyNumberFormat="1" applyFont="1" applyFill="1" applyBorder="1" applyAlignment="1" applyProtection="1">
      <alignment horizontal="left" vertical="center"/>
      <protection locked="0"/>
    </xf>
    <xf numFmtId="1" fontId="1" fillId="3" borderId="2" xfId="0" applyNumberFormat="1" applyFont="1" applyFill="1" applyBorder="1" applyAlignment="1" applyProtection="1">
      <alignment horizontal="left" vertical="center" wrapText="1"/>
      <protection locked="0"/>
    </xf>
    <xf numFmtId="1" fontId="1" fillId="3" borderId="5" xfId="0" applyNumberFormat="1" applyFont="1" applyFill="1" applyBorder="1" applyAlignment="1" applyProtection="1">
      <alignment horizontal="left" vertical="center" wrapText="1"/>
      <protection locked="0"/>
    </xf>
    <xf numFmtId="1" fontId="1" fillId="3" borderId="6" xfId="0" applyNumberFormat="1" applyFont="1" applyFill="1" applyBorder="1" applyAlignment="1" applyProtection="1">
      <alignment horizontal="left" vertical="center" wrapText="1"/>
      <protection locked="0"/>
    </xf>
  </cellXfs>
  <cellStyles count="2">
    <cellStyle name="Normal" xfId="0" builtinId="0"/>
    <cellStyle name="Percent" xfId="1" builtinId="5"/>
  </cellStyles>
  <dxfs count="1">
    <dxf>
      <fill>
        <patternFill>
          <bgColor rgb="FF00B050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86"/>
  <sheetViews>
    <sheetView tabSelected="1" view="pageLayout" topLeftCell="A207" zoomScale="90" zoomScalePageLayoutView="90" workbookViewId="0">
      <selection activeCell="B214" sqref="B214:I214"/>
    </sheetView>
  </sheetViews>
  <sheetFormatPr defaultRowHeight="12.75"/>
  <cols>
    <col min="1" max="1" width="9.28515625" style="1" customWidth="1"/>
    <col min="2" max="2" width="7.140625" style="1" customWidth="1"/>
    <col min="3" max="3" width="7.28515625" style="1" customWidth="1"/>
    <col min="4" max="5" width="4.7109375" style="1" customWidth="1"/>
    <col min="6" max="6" width="4.5703125" style="1" customWidth="1"/>
    <col min="7" max="7" width="8.7109375" style="1" customWidth="1"/>
    <col min="8" max="8" width="8.28515625" style="1" customWidth="1"/>
    <col min="9" max="9" width="5.85546875" style="1" customWidth="1"/>
    <col min="10" max="10" width="7.28515625" style="1" customWidth="1"/>
    <col min="11" max="11" width="5.7109375" style="1" customWidth="1"/>
    <col min="12" max="12" width="6.140625" style="1" customWidth="1"/>
    <col min="13" max="13" width="5.5703125" style="1" customWidth="1"/>
    <col min="14" max="18" width="6" style="1" customWidth="1"/>
    <col min="19" max="19" width="6.140625" style="1" customWidth="1"/>
    <col min="20" max="20" width="9.28515625" style="1" customWidth="1"/>
    <col min="21" max="16384" width="9.140625" style="1"/>
  </cols>
  <sheetData>
    <row r="1" spans="1:20" ht="15.75" customHeight="1">
      <c r="A1" s="201" t="s">
        <v>77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M1" s="206" t="s">
        <v>21</v>
      </c>
      <c r="N1" s="206"/>
      <c r="O1" s="206"/>
      <c r="P1" s="206"/>
      <c r="Q1" s="206"/>
      <c r="R1" s="206"/>
      <c r="S1" s="206"/>
      <c r="T1" s="206"/>
    </row>
    <row r="2" spans="1:20" ht="6.75" customHeight="1">
      <c r="A2" s="201"/>
      <c r="B2" s="201"/>
      <c r="C2" s="201"/>
      <c r="D2" s="201"/>
      <c r="E2" s="201"/>
      <c r="F2" s="201"/>
      <c r="G2" s="201"/>
      <c r="H2" s="201"/>
      <c r="I2" s="201"/>
      <c r="J2" s="201"/>
      <c r="K2" s="201"/>
    </row>
    <row r="3" spans="1:20" ht="18" customHeight="1">
      <c r="A3" s="202" t="s">
        <v>0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M3" s="210"/>
      <c r="N3" s="211"/>
      <c r="O3" s="214" t="s">
        <v>37</v>
      </c>
      <c r="P3" s="215"/>
      <c r="Q3" s="216"/>
      <c r="R3" s="214" t="s">
        <v>38</v>
      </c>
      <c r="S3" s="215"/>
      <c r="T3" s="216"/>
    </row>
    <row r="4" spans="1:20" ht="17.25" customHeight="1">
      <c r="A4" s="202" t="s">
        <v>76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M4" s="212" t="s">
        <v>15</v>
      </c>
      <c r="N4" s="213"/>
      <c r="O4" s="285">
        <v>22</v>
      </c>
      <c r="P4" s="286">
        <v>22</v>
      </c>
      <c r="Q4" s="287"/>
      <c r="R4" s="288">
        <v>23</v>
      </c>
      <c r="S4" s="289">
        <v>23</v>
      </c>
      <c r="T4" s="290"/>
    </row>
    <row r="5" spans="1:20" ht="16.5" customHeight="1">
      <c r="A5" s="202"/>
      <c r="B5" s="202"/>
      <c r="C5" s="202"/>
      <c r="D5" s="202"/>
      <c r="E5" s="202"/>
      <c r="F5" s="202"/>
      <c r="G5" s="202"/>
      <c r="H5" s="202"/>
      <c r="I5" s="202"/>
      <c r="J5" s="202"/>
      <c r="K5" s="202"/>
      <c r="M5" s="212" t="s">
        <v>16</v>
      </c>
      <c r="N5" s="213"/>
      <c r="O5" s="285" t="s">
        <v>78</v>
      </c>
      <c r="P5" s="286"/>
      <c r="Q5" s="287"/>
      <c r="R5" s="288" t="s">
        <v>78</v>
      </c>
      <c r="S5" s="289"/>
      <c r="T5" s="290"/>
    </row>
    <row r="6" spans="1:20" ht="15" customHeight="1">
      <c r="A6" s="220" t="s">
        <v>74</v>
      </c>
      <c r="B6" s="220"/>
      <c r="C6" s="220"/>
      <c r="D6" s="220"/>
      <c r="E6" s="220"/>
      <c r="F6" s="220"/>
      <c r="G6" s="220"/>
      <c r="H6" s="220"/>
      <c r="I6" s="220"/>
      <c r="J6" s="220"/>
      <c r="K6" s="220"/>
      <c r="M6" s="212" t="s">
        <v>17</v>
      </c>
      <c r="N6" s="213"/>
      <c r="O6" s="285" t="s">
        <v>78</v>
      </c>
      <c r="P6" s="286"/>
      <c r="Q6" s="287"/>
      <c r="R6" s="285" t="s">
        <v>79</v>
      </c>
      <c r="S6" s="286"/>
      <c r="T6" s="287"/>
    </row>
    <row r="7" spans="1:20" ht="18" customHeight="1">
      <c r="A7" s="221" t="s">
        <v>236</v>
      </c>
      <c r="B7" s="221"/>
      <c r="C7" s="221"/>
      <c r="D7" s="221"/>
      <c r="E7" s="221"/>
      <c r="F7" s="221"/>
      <c r="G7" s="221"/>
      <c r="H7" s="221"/>
      <c r="I7" s="221"/>
      <c r="J7" s="221"/>
      <c r="K7" s="221"/>
    </row>
    <row r="8" spans="1:20" ht="18.75" customHeight="1">
      <c r="A8" s="209" t="s">
        <v>243</v>
      </c>
      <c r="B8" s="209"/>
      <c r="C8" s="209"/>
      <c r="D8" s="209"/>
      <c r="E8" s="209"/>
      <c r="F8" s="209"/>
      <c r="G8" s="209"/>
      <c r="H8" s="209"/>
      <c r="I8" s="209"/>
      <c r="J8" s="209"/>
      <c r="K8" s="209"/>
      <c r="M8" s="221" t="s">
        <v>245</v>
      </c>
      <c r="N8" s="221"/>
      <c r="O8" s="221"/>
      <c r="P8" s="221"/>
      <c r="Q8" s="221"/>
      <c r="R8" s="221"/>
      <c r="S8" s="221"/>
      <c r="T8" s="221"/>
    </row>
    <row r="9" spans="1:20" ht="15" customHeight="1">
      <c r="A9" s="209" t="s">
        <v>75</v>
      </c>
      <c r="B9" s="209"/>
      <c r="C9" s="209"/>
      <c r="D9" s="209"/>
      <c r="E9" s="209"/>
      <c r="F9" s="209"/>
      <c r="G9" s="209"/>
      <c r="H9" s="209"/>
      <c r="I9" s="209"/>
      <c r="J9" s="209"/>
      <c r="K9" s="209"/>
      <c r="M9" s="221"/>
      <c r="N9" s="221"/>
      <c r="O9" s="221"/>
      <c r="P9" s="221"/>
      <c r="Q9" s="221"/>
      <c r="R9" s="221"/>
      <c r="S9" s="221"/>
      <c r="T9" s="221"/>
    </row>
    <row r="10" spans="1:20" ht="16.5" customHeight="1">
      <c r="A10" s="209" t="s">
        <v>18</v>
      </c>
      <c r="B10" s="209"/>
      <c r="C10" s="209"/>
      <c r="D10" s="209"/>
      <c r="E10" s="209"/>
      <c r="F10" s="209"/>
      <c r="G10" s="209"/>
      <c r="H10" s="209"/>
      <c r="I10" s="209"/>
      <c r="J10" s="209"/>
      <c r="K10" s="209"/>
      <c r="M10" s="221"/>
      <c r="N10" s="221"/>
      <c r="O10" s="221"/>
      <c r="P10" s="221"/>
      <c r="Q10" s="221"/>
      <c r="R10" s="221"/>
      <c r="S10" s="221"/>
      <c r="T10" s="221"/>
    </row>
    <row r="11" spans="1:20">
      <c r="A11" s="209" t="s">
        <v>19</v>
      </c>
      <c r="B11" s="209"/>
      <c r="C11" s="209"/>
      <c r="D11" s="209"/>
      <c r="E11" s="209"/>
      <c r="F11" s="209"/>
      <c r="G11" s="209"/>
      <c r="H11" s="209"/>
      <c r="I11" s="209"/>
      <c r="J11" s="209"/>
      <c r="K11" s="209"/>
      <c r="M11" s="221"/>
      <c r="N11" s="221"/>
      <c r="O11" s="221"/>
      <c r="P11" s="221"/>
      <c r="Q11" s="221"/>
      <c r="R11" s="221"/>
      <c r="S11" s="221"/>
      <c r="T11" s="221"/>
    </row>
    <row r="12" spans="1:20" ht="10.5" customHeight="1">
      <c r="A12" s="209"/>
      <c r="B12" s="209"/>
      <c r="C12" s="209"/>
      <c r="D12" s="209"/>
      <c r="E12" s="209"/>
      <c r="F12" s="209"/>
      <c r="G12" s="209"/>
      <c r="H12" s="209"/>
      <c r="I12" s="209"/>
      <c r="J12" s="209"/>
      <c r="K12" s="209"/>
      <c r="M12" s="2"/>
      <c r="N12" s="2"/>
      <c r="O12" s="2"/>
      <c r="P12" s="2"/>
      <c r="Q12" s="2"/>
      <c r="R12" s="2"/>
    </row>
    <row r="13" spans="1:20">
      <c r="A13" s="226" t="s">
        <v>1</v>
      </c>
      <c r="B13" s="226"/>
      <c r="C13" s="226"/>
      <c r="D13" s="226"/>
      <c r="E13" s="226"/>
      <c r="F13" s="226"/>
      <c r="G13" s="226"/>
      <c r="H13" s="226"/>
      <c r="I13" s="226"/>
      <c r="J13" s="226"/>
      <c r="K13" s="226"/>
      <c r="M13" s="225" t="s">
        <v>22</v>
      </c>
      <c r="N13" s="225"/>
      <c r="O13" s="225"/>
      <c r="P13" s="225"/>
      <c r="Q13" s="225"/>
      <c r="R13" s="225"/>
      <c r="S13" s="225"/>
      <c r="T13" s="225"/>
    </row>
    <row r="14" spans="1:20" ht="12.75" customHeight="1">
      <c r="A14" s="226" t="s">
        <v>2</v>
      </c>
      <c r="B14" s="226"/>
      <c r="C14" s="226"/>
      <c r="D14" s="226"/>
      <c r="E14" s="226"/>
      <c r="F14" s="226"/>
      <c r="G14" s="226"/>
      <c r="H14" s="226"/>
      <c r="I14" s="226"/>
      <c r="J14" s="226"/>
      <c r="K14" s="226"/>
      <c r="M14" s="282" t="s">
        <v>247</v>
      </c>
      <c r="N14" s="282"/>
      <c r="O14" s="282"/>
      <c r="P14" s="282"/>
      <c r="Q14" s="282"/>
      <c r="R14" s="282"/>
      <c r="S14" s="282"/>
      <c r="T14" s="282"/>
    </row>
    <row r="15" spans="1:20" ht="15" customHeight="1">
      <c r="A15" s="209" t="s">
        <v>238</v>
      </c>
      <c r="B15" s="209"/>
      <c r="C15" s="209"/>
      <c r="D15" s="209"/>
      <c r="E15" s="209"/>
      <c r="F15" s="209"/>
      <c r="G15" s="209"/>
      <c r="H15" s="209"/>
      <c r="I15" s="209"/>
      <c r="J15" s="209"/>
      <c r="K15" s="209"/>
      <c r="M15" s="282"/>
      <c r="N15" s="282"/>
      <c r="O15" s="282"/>
      <c r="P15" s="282"/>
      <c r="Q15" s="282"/>
      <c r="R15" s="282"/>
      <c r="S15" s="282"/>
      <c r="T15" s="282"/>
    </row>
    <row r="16" spans="1:20" ht="21" customHeight="1">
      <c r="A16" s="226" t="s">
        <v>228</v>
      </c>
      <c r="B16" s="209"/>
      <c r="C16" s="209"/>
      <c r="D16" s="209"/>
      <c r="E16" s="209"/>
      <c r="F16" s="209"/>
      <c r="G16" s="209"/>
      <c r="H16" s="209"/>
      <c r="I16" s="209"/>
      <c r="J16" s="209"/>
      <c r="K16" s="209"/>
      <c r="M16" s="282"/>
      <c r="N16" s="282"/>
      <c r="O16" s="282"/>
      <c r="P16" s="282"/>
      <c r="Q16" s="282"/>
      <c r="R16" s="282"/>
      <c r="S16" s="282"/>
      <c r="T16" s="282"/>
    </row>
    <row r="17" spans="1:20" ht="15" customHeight="1">
      <c r="A17" s="209" t="s">
        <v>237</v>
      </c>
      <c r="B17" s="209"/>
      <c r="C17" s="209"/>
      <c r="D17" s="209"/>
      <c r="E17" s="209"/>
      <c r="F17" s="209"/>
      <c r="G17" s="209"/>
      <c r="H17" s="209"/>
      <c r="I17" s="209"/>
      <c r="J17" s="209"/>
      <c r="K17" s="209"/>
      <c r="M17" s="291" t="s">
        <v>248</v>
      </c>
      <c r="N17" s="291"/>
      <c r="O17" s="291"/>
      <c r="P17" s="291"/>
      <c r="Q17" s="291"/>
      <c r="R17" s="291"/>
      <c r="S17" s="291"/>
      <c r="T17" s="291"/>
    </row>
    <row r="18" spans="1:20" ht="10.5" customHeight="1">
      <c r="A18" s="209" t="s">
        <v>244</v>
      </c>
      <c r="B18" s="209"/>
      <c r="C18" s="209"/>
      <c r="D18" s="209"/>
      <c r="E18" s="209"/>
      <c r="F18" s="209"/>
      <c r="G18" s="209"/>
      <c r="H18" s="209"/>
      <c r="I18" s="209"/>
      <c r="J18" s="209"/>
      <c r="K18" s="209"/>
      <c r="M18" s="291"/>
      <c r="N18" s="291"/>
      <c r="O18" s="291"/>
      <c r="P18" s="291"/>
      <c r="Q18" s="291"/>
      <c r="R18" s="291"/>
      <c r="S18" s="291"/>
      <c r="T18" s="291"/>
    </row>
    <row r="19" spans="1:20" ht="12.75" customHeight="1">
      <c r="A19" s="209" t="s">
        <v>3</v>
      </c>
      <c r="B19" s="209"/>
      <c r="C19" s="209"/>
      <c r="D19" s="209"/>
      <c r="E19" s="209"/>
      <c r="F19" s="209"/>
      <c r="G19" s="209"/>
      <c r="H19" s="209"/>
      <c r="I19" s="209"/>
      <c r="J19" s="209"/>
      <c r="K19" s="209"/>
      <c r="M19" s="291" t="s">
        <v>249</v>
      </c>
      <c r="N19" s="291"/>
      <c r="O19" s="291"/>
      <c r="P19" s="291"/>
      <c r="Q19" s="291"/>
      <c r="R19" s="291"/>
      <c r="S19" s="291"/>
      <c r="T19" s="291"/>
    </row>
    <row r="20" spans="1:20" ht="13.5" customHeight="1">
      <c r="B20" s="40"/>
      <c r="C20" s="40"/>
      <c r="D20" s="40"/>
      <c r="E20" s="40"/>
      <c r="F20" s="40"/>
      <c r="G20" s="40"/>
      <c r="H20" s="40"/>
      <c r="I20" s="40"/>
      <c r="J20" s="40"/>
      <c r="K20" s="40"/>
      <c r="M20" s="291"/>
      <c r="N20" s="291"/>
      <c r="O20" s="291"/>
      <c r="P20" s="291"/>
      <c r="Q20" s="291"/>
      <c r="R20" s="291"/>
      <c r="S20" s="291"/>
      <c r="T20" s="291"/>
    </row>
    <row r="21" spans="1:20" ht="15" customHeight="1">
      <c r="A21" s="220"/>
      <c r="B21" s="220"/>
      <c r="C21" s="220"/>
      <c r="D21" s="220"/>
      <c r="E21" s="220"/>
      <c r="F21" s="220"/>
      <c r="G21" s="220"/>
      <c r="H21" s="220"/>
      <c r="I21" s="220"/>
      <c r="J21" s="220"/>
      <c r="K21" s="220"/>
      <c r="M21" s="291"/>
      <c r="N21" s="291"/>
      <c r="O21" s="291"/>
      <c r="P21" s="291"/>
      <c r="Q21" s="291"/>
      <c r="R21" s="291"/>
      <c r="S21" s="291"/>
      <c r="T21" s="291"/>
    </row>
    <row r="22" spans="1:20" ht="15" customHeight="1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M22" s="291"/>
      <c r="N22" s="291"/>
      <c r="O22" s="291"/>
      <c r="P22" s="291"/>
      <c r="Q22" s="291"/>
      <c r="R22" s="291"/>
      <c r="S22" s="291"/>
      <c r="T22" s="291"/>
    </row>
    <row r="23" spans="1:20" ht="15" customHeight="1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M23" s="283" t="s">
        <v>240</v>
      </c>
      <c r="N23" s="283"/>
      <c r="O23" s="283"/>
      <c r="P23" s="283"/>
      <c r="Q23" s="283"/>
      <c r="R23" s="283"/>
      <c r="S23" s="283"/>
      <c r="T23" s="283"/>
    </row>
    <row r="24" spans="1:20" ht="10.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M24" s="283"/>
      <c r="N24" s="283"/>
      <c r="O24" s="283"/>
      <c r="P24" s="283"/>
      <c r="Q24" s="283"/>
      <c r="R24" s="283"/>
      <c r="S24" s="283"/>
      <c r="T24" s="283"/>
    </row>
    <row r="25" spans="1:20" ht="12.75" customHeight="1">
      <c r="A25" s="114" t="s">
        <v>260</v>
      </c>
      <c r="B25" s="114"/>
      <c r="C25" s="114"/>
      <c r="D25" s="114"/>
      <c r="E25" s="114"/>
      <c r="F25" s="114"/>
      <c r="G25" s="114"/>
      <c r="M25" s="283"/>
      <c r="N25" s="283"/>
      <c r="O25" s="283"/>
      <c r="P25" s="283"/>
      <c r="Q25" s="283"/>
      <c r="R25" s="283"/>
      <c r="S25" s="283"/>
      <c r="T25" s="283"/>
    </row>
    <row r="26" spans="1:20" ht="26.25" customHeight="1">
      <c r="A26" s="3"/>
      <c r="B26" s="214" t="s">
        <v>4</v>
      </c>
      <c r="C26" s="216"/>
      <c r="D26" s="214" t="s">
        <v>5</v>
      </c>
      <c r="E26" s="215"/>
      <c r="F26" s="216"/>
      <c r="G26" s="152" t="s">
        <v>20</v>
      </c>
      <c r="H26" s="152" t="s">
        <v>251</v>
      </c>
      <c r="I26" s="214" t="s">
        <v>6</v>
      </c>
      <c r="J26" s="215"/>
      <c r="K26" s="216"/>
      <c r="M26" s="45"/>
      <c r="N26" s="45"/>
      <c r="O26" s="45"/>
      <c r="P26" s="45"/>
      <c r="Q26" s="45"/>
      <c r="R26" s="45"/>
      <c r="S26" s="45"/>
      <c r="T26" s="45"/>
    </row>
    <row r="27" spans="1:20" ht="14.25" customHeight="1">
      <c r="A27" s="3"/>
      <c r="B27" s="4" t="s">
        <v>7</v>
      </c>
      <c r="C27" s="4" t="s">
        <v>8</v>
      </c>
      <c r="D27" s="4" t="s">
        <v>9</v>
      </c>
      <c r="E27" s="4" t="s">
        <v>10</v>
      </c>
      <c r="F27" s="4" t="s">
        <v>11</v>
      </c>
      <c r="G27" s="153"/>
      <c r="H27" s="153"/>
      <c r="I27" s="4" t="s">
        <v>12</v>
      </c>
      <c r="J27" s="4" t="s">
        <v>13</v>
      </c>
      <c r="K27" s="4" t="s">
        <v>14</v>
      </c>
      <c r="M27" s="283" t="s">
        <v>80</v>
      </c>
      <c r="N27" s="283"/>
      <c r="O27" s="283"/>
      <c r="P27" s="283"/>
      <c r="Q27" s="283"/>
      <c r="R27" s="283"/>
      <c r="S27" s="283"/>
      <c r="T27" s="283"/>
    </row>
    <row r="28" spans="1:20" ht="17.25" customHeight="1">
      <c r="A28" s="5" t="s">
        <v>15</v>
      </c>
      <c r="B28" s="6">
        <v>14</v>
      </c>
      <c r="C28" s="6">
        <v>14</v>
      </c>
      <c r="D28" s="47">
        <v>3</v>
      </c>
      <c r="E28" s="47">
        <v>3</v>
      </c>
      <c r="F28" s="47">
        <v>2</v>
      </c>
      <c r="G28" s="47">
        <v>0</v>
      </c>
      <c r="H28" s="48" t="s">
        <v>246</v>
      </c>
      <c r="I28" s="47">
        <v>3</v>
      </c>
      <c r="J28" s="47">
        <v>1</v>
      </c>
      <c r="K28" s="47">
        <v>12</v>
      </c>
      <c r="L28" s="37"/>
      <c r="M28" s="283"/>
      <c r="N28" s="283"/>
      <c r="O28" s="283"/>
      <c r="P28" s="283"/>
      <c r="Q28" s="283"/>
      <c r="R28" s="283"/>
      <c r="S28" s="283"/>
      <c r="T28" s="283"/>
    </row>
    <row r="29" spans="1:20" ht="15" customHeight="1">
      <c r="A29" s="5" t="s">
        <v>16</v>
      </c>
      <c r="B29" s="6">
        <v>14</v>
      </c>
      <c r="C29" s="6">
        <v>14</v>
      </c>
      <c r="D29" s="47">
        <v>3</v>
      </c>
      <c r="E29" s="47">
        <v>3</v>
      </c>
      <c r="F29" s="47">
        <v>2</v>
      </c>
      <c r="G29" s="47">
        <v>0</v>
      </c>
      <c r="H29" s="47">
        <v>3</v>
      </c>
      <c r="I29" s="47">
        <v>3</v>
      </c>
      <c r="J29" s="47">
        <v>1</v>
      </c>
      <c r="K29" s="47">
        <v>9</v>
      </c>
      <c r="M29" s="283"/>
      <c r="N29" s="283"/>
      <c r="O29" s="283"/>
      <c r="P29" s="283"/>
      <c r="Q29" s="283"/>
      <c r="R29" s="283"/>
      <c r="S29" s="283"/>
      <c r="T29" s="283"/>
    </row>
    <row r="30" spans="1:20" ht="15.75" customHeight="1">
      <c r="A30" s="7" t="s">
        <v>17</v>
      </c>
      <c r="B30" s="6">
        <v>14</v>
      </c>
      <c r="C30" s="6">
        <v>12</v>
      </c>
      <c r="D30" s="47">
        <v>3</v>
      </c>
      <c r="E30" s="47">
        <v>2</v>
      </c>
      <c r="F30" s="47">
        <v>2</v>
      </c>
      <c r="G30" s="47">
        <v>0</v>
      </c>
      <c r="H30" s="47">
        <v>3</v>
      </c>
      <c r="I30" s="47">
        <v>3</v>
      </c>
      <c r="J30" s="47">
        <v>1</v>
      </c>
      <c r="K30" s="49">
        <v>12</v>
      </c>
      <c r="M30" s="283"/>
      <c r="N30" s="283"/>
      <c r="O30" s="283"/>
      <c r="P30" s="283"/>
      <c r="Q30" s="283"/>
      <c r="R30" s="283"/>
      <c r="S30" s="283"/>
      <c r="T30" s="283"/>
    </row>
    <row r="31" spans="1:20" ht="15.75" customHeight="1">
      <c r="A31" s="8"/>
      <c r="B31" s="227"/>
      <c r="C31" s="227"/>
      <c r="D31" s="227"/>
      <c r="E31" s="227"/>
      <c r="F31" s="227"/>
      <c r="G31" s="227"/>
      <c r="H31" s="227"/>
      <c r="I31" s="227"/>
      <c r="J31" s="227"/>
      <c r="K31" s="227"/>
      <c r="M31" s="283"/>
      <c r="N31" s="283"/>
      <c r="O31" s="283"/>
      <c r="P31" s="283"/>
      <c r="Q31" s="283"/>
      <c r="R31" s="283"/>
      <c r="S31" s="283"/>
      <c r="T31" s="283"/>
    </row>
    <row r="32" spans="1:20" ht="15" customHeight="1">
      <c r="A32" s="39"/>
      <c r="B32" s="228"/>
      <c r="C32" s="228"/>
      <c r="D32" s="228"/>
      <c r="E32" s="228"/>
      <c r="F32" s="228"/>
      <c r="G32" s="228"/>
      <c r="H32" s="228"/>
      <c r="I32" s="228"/>
      <c r="J32" s="228"/>
      <c r="K32" s="39"/>
      <c r="M32" s="283"/>
      <c r="N32" s="283"/>
      <c r="O32" s="283"/>
      <c r="P32" s="283"/>
      <c r="Q32" s="283"/>
      <c r="R32" s="283"/>
      <c r="S32" s="283"/>
      <c r="T32" s="283"/>
    </row>
    <row r="33" spans="1:20">
      <c r="A33" s="39"/>
      <c r="B33" s="228"/>
      <c r="C33" s="228"/>
      <c r="D33" s="228"/>
      <c r="E33" s="228"/>
      <c r="F33" s="228"/>
      <c r="G33" s="228"/>
      <c r="H33" s="228"/>
      <c r="I33" s="228"/>
      <c r="J33" s="228"/>
      <c r="K33" s="39"/>
      <c r="M33" s="9"/>
      <c r="N33" s="9"/>
      <c r="O33" s="9"/>
      <c r="P33" s="9"/>
      <c r="Q33" s="9"/>
      <c r="R33" s="9"/>
      <c r="S33" s="9"/>
    </row>
    <row r="34" spans="1:20" ht="16.5" customHeight="1">
      <c r="A34" s="207" t="s">
        <v>23</v>
      </c>
      <c r="B34" s="208"/>
      <c r="C34" s="208"/>
      <c r="D34" s="208"/>
      <c r="E34" s="208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8"/>
      <c r="T34" s="208"/>
    </row>
    <row r="35" spans="1:20" ht="8.25" hidden="1" customHeight="1">
      <c r="N35" s="10"/>
      <c r="O35" s="11" t="s">
        <v>39</v>
      </c>
      <c r="P35" s="11" t="s">
        <v>40</v>
      </c>
      <c r="Q35" s="11" t="s">
        <v>41</v>
      </c>
      <c r="R35" s="11" t="s">
        <v>42</v>
      </c>
      <c r="S35" s="11" t="s">
        <v>60</v>
      </c>
      <c r="T35" s="11"/>
    </row>
    <row r="36" spans="1:20" ht="17.25" customHeight="1">
      <c r="A36" s="200" t="s">
        <v>45</v>
      </c>
      <c r="B36" s="200"/>
      <c r="C36" s="200"/>
      <c r="D36" s="200"/>
      <c r="E36" s="200"/>
      <c r="F36" s="200"/>
      <c r="G36" s="200"/>
      <c r="H36" s="200"/>
      <c r="I36" s="200"/>
      <c r="J36" s="200"/>
      <c r="K36" s="200"/>
      <c r="L36" s="200"/>
      <c r="M36" s="200"/>
      <c r="N36" s="200"/>
      <c r="O36" s="200"/>
      <c r="P36" s="200"/>
      <c r="Q36" s="200"/>
      <c r="R36" s="200"/>
      <c r="S36" s="200"/>
      <c r="T36" s="200"/>
    </row>
    <row r="37" spans="1:20" ht="25.5" customHeight="1">
      <c r="A37" s="162" t="s">
        <v>29</v>
      </c>
      <c r="B37" s="156" t="s">
        <v>28</v>
      </c>
      <c r="C37" s="157"/>
      <c r="D37" s="157"/>
      <c r="E37" s="157"/>
      <c r="F37" s="157"/>
      <c r="G37" s="157"/>
      <c r="H37" s="157"/>
      <c r="I37" s="158"/>
      <c r="J37" s="152" t="s">
        <v>43</v>
      </c>
      <c r="K37" s="203" t="s">
        <v>26</v>
      </c>
      <c r="L37" s="204"/>
      <c r="M37" s="205"/>
      <c r="N37" s="203" t="s">
        <v>44</v>
      </c>
      <c r="O37" s="217"/>
      <c r="P37" s="218"/>
      <c r="Q37" s="203" t="s">
        <v>25</v>
      </c>
      <c r="R37" s="204"/>
      <c r="S37" s="205"/>
      <c r="T37" s="219" t="s">
        <v>24</v>
      </c>
    </row>
    <row r="38" spans="1:20" ht="13.5" customHeight="1">
      <c r="A38" s="163"/>
      <c r="B38" s="159"/>
      <c r="C38" s="160"/>
      <c r="D38" s="160"/>
      <c r="E38" s="160"/>
      <c r="F38" s="160"/>
      <c r="G38" s="160"/>
      <c r="H38" s="160"/>
      <c r="I38" s="161"/>
      <c r="J38" s="153"/>
      <c r="K38" s="4" t="s">
        <v>30</v>
      </c>
      <c r="L38" s="4" t="s">
        <v>31</v>
      </c>
      <c r="M38" s="4" t="s">
        <v>32</v>
      </c>
      <c r="N38" s="4" t="s">
        <v>36</v>
      </c>
      <c r="O38" s="4" t="s">
        <v>9</v>
      </c>
      <c r="P38" s="4" t="s">
        <v>33</v>
      </c>
      <c r="Q38" s="4" t="s">
        <v>34</v>
      </c>
      <c r="R38" s="4" t="s">
        <v>30</v>
      </c>
      <c r="S38" s="4" t="s">
        <v>35</v>
      </c>
      <c r="T38" s="153"/>
    </row>
    <row r="39" spans="1:20">
      <c r="A39" s="41" t="s">
        <v>81</v>
      </c>
      <c r="B39" s="50" t="s">
        <v>82</v>
      </c>
      <c r="C39" s="51"/>
      <c r="D39" s="51"/>
      <c r="E39" s="51"/>
      <c r="F39" s="51"/>
      <c r="G39" s="51"/>
      <c r="H39" s="51"/>
      <c r="I39" s="52"/>
      <c r="J39" s="19">
        <v>6</v>
      </c>
      <c r="K39" s="19">
        <v>2</v>
      </c>
      <c r="L39" s="19">
        <v>2</v>
      </c>
      <c r="M39" s="19">
        <v>0</v>
      </c>
      <c r="N39" s="20">
        <f>K39+L39+M39</f>
        <v>4</v>
      </c>
      <c r="O39" s="21">
        <f>P39-N39</f>
        <v>7</v>
      </c>
      <c r="P39" s="21">
        <f>ROUND(PRODUCT(J39,25)/14,0)</f>
        <v>11</v>
      </c>
      <c r="Q39" s="54" t="s">
        <v>34</v>
      </c>
      <c r="R39" s="19"/>
      <c r="S39" s="47"/>
      <c r="T39" s="19" t="s">
        <v>39</v>
      </c>
    </row>
    <row r="40" spans="1:20">
      <c r="A40" s="41" t="s">
        <v>83</v>
      </c>
      <c r="B40" s="50" t="s">
        <v>84</v>
      </c>
      <c r="C40" s="51"/>
      <c r="D40" s="51"/>
      <c r="E40" s="51"/>
      <c r="F40" s="51"/>
      <c r="G40" s="51"/>
      <c r="H40" s="51"/>
      <c r="I40" s="52"/>
      <c r="J40" s="19">
        <v>4</v>
      </c>
      <c r="K40" s="19">
        <v>2</v>
      </c>
      <c r="L40" s="19">
        <v>1</v>
      </c>
      <c r="M40" s="19">
        <v>0</v>
      </c>
      <c r="N40" s="20">
        <f t="shared" ref="N40:N45" si="0">K40+L40+M40</f>
        <v>3</v>
      </c>
      <c r="O40" s="21">
        <f t="shared" ref="O40:O45" si="1">P40-N40</f>
        <v>4</v>
      </c>
      <c r="P40" s="21">
        <f t="shared" ref="P40:P44" si="2">ROUND(PRODUCT(J40,25)/14,0)</f>
        <v>7</v>
      </c>
      <c r="Q40" s="54" t="s">
        <v>34</v>
      </c>
      <c r="R40" s="19"/>
      <c r="S40" s="47"/>
      <c r="T40" s="19" t="s">
        <v>39</v>
      </c>
    </row>
    <row r="41" spans="1:20">
      <c r="A41" s="41" t="s">
        <v>85</v>
      </c>
      <c r="B41" s="50" t="s">
        <v>86</v>
      </c>
      <c r="C41" s="51"/>
      <c r="D41" s="51"/>
      <c r="E41" s="51"/>
      <c r="F41" s="51"/>
      <c r="G41" s="51"/>
      <c r="H41" s="51"/>
      <c r="I41" s="52"/>
      <c r="J41" s="19">
        <v>6</v>
      </c>
      <c r="K41" s="19">
        <v>2</v>
      </c>
      <c r="L41" s="19">
        <v>2</v>
      </c>
      <c r="M41" s="19">
        <v>0</v>
      </c>
      <c r="N41" s="20">
        <f t="shared" si="0"/>
        <v>4</v>
      </c>
      <c r="O41" s="21">
        <f t="shared" si="1"/>
        <v>7</v>
      </c>
      <c r="P41" s="21">
        <f t="shared" si="2"/>
        <v>11</v>
      </c>
      <c r="Q41" s="54" t="s">
        <v>34</v>
      </c>
      <c r="R41" s="19"/>
      <c r="S41" s="47"/>
      <c r="T41" s="19" t="s">
        <v>39</v>
      </c>
    </row>
    <row r="42" spans="1:20">
      <c r="A42" s="41" t="s">
        <v>87</v>
      </c>
      <c r="B42" s="50" t="s">
        <v>88</v>
      </c>
      <c r="C42" s="51"/>
      <c r="D42" s="51"/>
      <c r="E42" s="51"/>
      <c r="F42" s="51"/>
      <c r="G42" s="51"/>
      <c r="H42" s="51"/>
      <c r="I42" s="52"/>
      <c r="J42" s="19">
        <v>6</v>
      </c>
      <c r="K42" s="19">
        <v>2</v>
      </c>
      <c r="L42" s="19">
        <v>2</v>
      </c>
      <c r="M42" s="19">
        <v>0</v>
      </c>
      <c r="N42" s="20">
        <f t="shared" si="0"/>
        <v>4</v>
      </c>
      <c r="O42" s="21">
        <f t="shared" si="1"/>
        <v>7</v>
      </c>
      <c r="P42" s="21">
        <f t="shared" si="2"/>
        <v>11</v>
      </c>
      <c r="Q42" s="54" t="s">
        <v>34</v>
      </c>
      <c r="R42" s="19"/>
      <c r="S42" s="47"/>
      <c r="T42" s="19" t="s">
        <v>39</v>
      </c>
    </row>
    <row r="43" spans="1:20">
      <c r="A43" s="41" t="s">
        <v>89</v>
      </c>
      <c r="B43" s="50" t="s">
        <v>90</v>
      </c>
      <c r="C43" s="51"/>
      <c r="D43" s="51"/>
      <c r="E43" s="51"/>
      <c r="F43" s="51"/>
      <c r="G43" s="51"/>
      <c r="H43" s="51"/>
      <c r="I43" s="52"/>
      <c r="J43" s="19">
        <v>5</v>
      </c>
      <c r="K43" s="19">
        <v>2</v>
      </c>
      <c r="L43" s="19">
        <v>2</v>
      </c>
      <c r="M43" s="19">
        <v>0</v>
      </c>
      <c r="N43" s="20">
        <f t="shared" si="0"/>
        <v>4</v>
      </c>
      <c r="O43" s="21">
        <f t="shared" si="1"/>
        <v>5</v>
      </c>
      <c r="P43" s="21">
        <f t="shared" si="2"/>
        <v>9</v>
      </c>
      <c r="Q43" s="54" t="s">
        <v>34</v>
      </c>
      <c r="R43" s="19"/>
      <c r="S43" s="47"/>
      <c r="T43" s="19" t="s">
        <v>39</v>
      </c>
    </row>
    <row r="44" spans="1:20" ht="38.25">
      <c r="A44" s="53" t="s">
        <v>92</v>
      </c>
      <c r="B44" s="131" t="s">
        <v>91</v>
      </c>
      <c r="C44" s="132"/>
      <c r="D44" s="132"/>
      <c r="E44" s="132"/>
      <c r="F44" s="132"/>
      <c r="G44" s="132"/>
      <c r="H44" s="132"/>
      <c r="I44" s="133"/>
      <c r="J44" s="19">
        <v>3</v>
      </c>
      <c r="K44" s="19">
        <v>0</v>
      </c>
      <c r="L44" s="19">
        <v>0</v>
      </c>
      <c r="M44" s="19">
        <v>2</v>
      </c>
      <c r="N44" s="20">
        <f t="shared" si="0"/>
        <v>2</v>
      </c>
      <c r="O44" s="21">
        <f t="shared" si="1"/>
        <v>3</v>
      </c>
      <c r="P44" s="21">
        <f t="shared" si="2"/>
        <v>5</v>
      </c>
      <c r="Q44" s="54"/>
      <c r="R44" s="19" t="s">
        <v>30</v>
      </c>
      <c r="S44" s="47"/>
      <c r="T44" s="19" t="s">
        <v>42</v>
      </c>
    </row>
    <row r="45" spans="1:20">
      <c r="A45" s="56" t="s">
        <v>105</v>
      </c>
      <c r="B45" s="222" t="s">
        <v>261</v>
      </c>
      <c r="C45" s="223"/>
      <c r="D45" s="223"/>
      <c r="E45" s="223"/>
      <c r="F45" s="223"/>
      <c r="G45" s="223"/>
      <c r="H45" s="223"/>
      <c r="I45" s="224"/>
      <c r="J45" s="23">
        <v>0</v>
      </c>
      <c r="K45" s="23">
        <v>0</v>
      </c>
      <c r="L45" s="23">
        <v>0</v>
      </c>
      <c r="M45" s="23">
        <v>1</v>
      </c>
      <c r="N45" s="20">
        <f t="shared" si="0"/>
        <v>1</v>
      </c>
      <c r="O45" s="21">
        <f t="shared" si="1"/>
        <v>0</v>
      </c>
      <c r="P45" s="21">
        <v>1</v>
      </c>
      <c r="Q45" s="29"/>
      <c r="R45" s="30"/>
      <c r="S45" s="55" t="s">
        <v>35</v>
      </c>
      <c r="T45" s="19" t="s">
        <v>42</v>
      </c>
    </row>
    <row r="46" spans="1:20">
      <c r="A46" s="24" t="s">
        <v>27</v>
      </c>
      <c r="B46" s="173"/>
      <c r="C46" s="174"/>
      <c r="D46" s="174"/>
      <c r="E46" s="174"/>
      <c r="F46" s="174"/>
      <c r="G46" s="174"/>
      <c r="H46" s="174"/>
      <c r="I46" s="175"/>
      <c r="J46" s="24">
        <f t="shared" ref="J46:P46" si="3">SUM(J39:J45)</f>
        <v>30</v>
      </c>
      <c r="K46" s="24">
        <f t="shared" si="3"/>
        <v>10</v>
      </c>
      <c r="L46" s="24">
        <f t="shared" si="3"/>
        <v>9</v>
      </c>
      <c r="M46" s="24">
        <f t="shared" si="3"/>
        <v>3</v>
      </c>
      <c r="N46" s="24">
        <f t="shared" si="3"/>
        <v>22</v>
      </c>
      <c r="O46" s="24">
        <f t="shared" si="3"/>
        <v>33</v>
      </c>
      <c r="P46" s="24">
        <f t="shared" si="3"/>
        <v>55</v>
      </c>
      <c r="Q46" s="38">
        <f>COUNTIF(Q39:Q45,"E")</f>
        <v>5</v>
      </c>
      <c r="R46" s="38">
        <f>COUNTIF(R39:R45,"C")</f>
        <v>1</v>
      </c>
      <c r="S46" s="38">
        <f>COUNTIF(S39:S45,"VP")</f>
        <v>1</v>
      </c>
      <c r="T46" s="25"/>
    </row>
    <row r="47" spans="1:20" ht="19.5" customHeight="1"/>
    <row r="48" spans="1:20" ht="16.5" customHeight="1">
      <c r="A48" s="200" t="s">
        <v>46</v>
      </c>
      <c r="B48" s="200"/>
      <c r="C48" s="200"/>
      <c r="D48" s="200"/>
      <c r="E48" s="200"/>
      <c r="F48" s="200"/>
      <c r="G48" s="200"/>
      <c r="H48" s="200"/>
      <c r="I48" s="200"/>
      <c r="J48" s="200"/>
      <c r="K48" s="200"/>
      <c r="L48" s="200"/>
      <c r="M48" s="200"/>
      <c r="N48" s="200"/>
      <c r="O48" s="200"/>
      <c r="P48" s="200"/>
      <c r="Q48" s="200"/>
      <c r="R48" s="200"/>
      <c r="S48" s="200"/>
      <c r="T48" s="200"/>
    </row>
    <row r="49" spans="1:20" ht="26.25" customHeight="1">
      <c r="A49" s="162" t="s">
        <v>29</v>
      </c>
      <c r="B49" s="156" t="s">
        <v>28</v>
      </c>
      <c r="C49" s="157"/>
      <c r="D49" s="157"/>
      <c r="E49" s="157"/>
      <c r="F49" s="157"/>
      <c r="G49" s="157"/>
      <c r="H49" s="157"/>
      <c r="I49" s="158"/>
      <c r="J49" s="152" t="s">
        <v>43</v>
      </c>
      <c r="K49" s="203" t="s">
        <v>26</v>
      </c>
      <c r="L49" s="204"/>
      <c r="M49" s="205"/>
      <c r="N49" s="203" t="s">
        <v>44</v>
      </c>
      <c r="O49" s="217"/>
      <c r="P49" s="218"/>
      <c r="Q49" s="203" t="s">
        <v>25</v>
      </c>
      <c r="R49" s="204"/>
      <c r="S49" s="205"/>
      <c r="T49" s="219" t="s">
        <v>24</v>
      </c>
    </row>
    <row r="50" spans="1:20" ht="12.75" customHeight="1">
      <c r="A50" s="163"/>
      <c r="B50" s="159"/>
      <c r="C50" s="160"/>
      <c r="D50" s="160"/>
      <c r="E50" s="160"/>
      <c r="F50" s="160"/>
      <c r="G50" s="160"/>
      <c r="H50" s="160"/>
      <c r="I50" s="161"/>
      <c r="J50" s="153"/>
      <c r="K50" s="4" t="s">
        <v>30</v>
      </c>
      <c r="L50" s="4" t="s">
        <v>31</v>
      </c>
      <c r="M50" s="4" t="s">
        <v>32</v>
      </c>
      <c r="N50" s="4" t="s">
        <v>36</v>
      </c>
      <c r="O50" s="4" t="s">
        <v>9</v>
      </c>
      <c r="P50" s="4" t="s">
        <v>33</v>
      </c>
      <c r="Q50" s="4" t="s">
        <v>34</v>
      </c>
      <c r="R50" s="4" t="s">
        <v>30</v>
      </c>
      <c r="S50" s="4" t="s">
        <v>35</v>
      </c>
      <c r="T50" s="153"/>
    </row>
    <row r="51" spans="1:20">
      <c r="A51" s="41" t="s">
        <v>93</v>
      </c>
      <c r="B51" s="50" t="s">
        <v>94</v>
      </c>
      <c r="C51" s="51"/>
      <c r="D51" s="51"/>
      <c r="E51" s="51"/>
      <c r="F51" s="51"/>
      <c r="G51" s="51"/>
      <c r="H51" s="51"/>
      <c r="I51" s="52"/>
      <c r="J51" s="19">
        <v>5</v>
      </c>
      <c r="K51" s="19">
        <v>2</v>
      </c>
      <c r="L51" s="19">
        <v>2</v>
      </c>
      <c r="M51" s="19">
        <v>0</v>
      </c>
      <c r="N51" s="20">
        <f>K51+L51+M51</f>
        <v>4</v>
      </c>
      <c r="O51" s="21">
        <f>P51-N51</f>
        <v>5</v>
      </c>
      <c r="P51" s="21">
        <f>ROUND(PRODUCT(J51,25)/14,0)</f>
        <v>9</v>
      </c>
      <c r="Q51" s="54" t="s">
        <v>34</v>
      </c>
      <c r="R51" s="19"/>
      <c r="S51" s="47"/>
      <c r="T51" s="19" t="s">
        <v>39</v>
      </c>
    </row>
    <row r="52" spans="1:20">
      <c r="A52" s="41" t="s">
        <v>95</v>
      </c>
      <c r="B52" s="50" t="s">
        <v>96</v>
      </c>
      <c r="C52" s="51"/>
      <c r="D52" s="51"/>
      <c r="E52" s="51"/>
      <c r="F52" s="51"/>
      <c r="G52" s="51"/>
      <c r="H52" s="51"/>
      <c r="I52" s="52"/>
      <c r="J52" s="19">
        <v>5</v>
      </c>
      <c r="K52" s="19">
        <v>1</v>
      </c>
      <c r="L52" s="19">
        <v>2</v>
      </c>
      <c r="M52" s="19">
        <v>0</v>
      </c>
      <c r="N52" s="20">
        <f t="shared" ref="N52:N58" si="4">K52+L52+M52</f>
        <v>3</v>
      </c>
      <c r="O52" s="21">
        <f t="shared" ref="O52:O58" si="5">P52-N52</f>
        <v>6</v>
      </c>
      <c r="P52" s="21">
        <f t="shared" ref="P52:P57" si="6">ROUND(PRODUCT(J52,25)/14,0)</f>
        <v>9</v>
      </c>
      <c r="Q52" s="54" t="s">
        <v>34</v>
      </c>
      <c r="R52" s="19"/>
      <c r="S52" s="47"/>
      <c r="T52" s="19" t="s">
        <v>39</v>
      </c>
    </row>
    <row r="53" spans="1:20">
      <c r="A53" s="41" t="s">
        <v>97</v>
      </c>
      <c r="B53" s="50" t="s">
        <v>98</v>
      </c>
      <c r="C53" s="51"/>
      <c r="D53" s="51"/>
      <c r="E53" s="51"/>
      <c r="F53" s="51"/>
      <c r="G53" s="51"/>
      <c r="H53" s="51"/>
      <c r="I53" s="52"/>
      <c r="J53" s="19">
        <v>5</v>
      </c>
      <c r="K53" s="19">
        <v>2</v>
      </c>
      <c r="L53" s="19">
        <v>1</v>
      </c>
      <c r="M53" s="19">
        <v>1</v>
      </c>
      <c r="N53" s="20">
        <f t="shared" si="4"/>
        <v>4</v>
      </c>
      <c r="O53" s="21">
        <f t="shared" si="5"/>
        <v>5</v>
      </c>
      <c r="P53" s="21">
        <f t="shared" si="6"/>
        <v>9</v>
      </c>
      <c r="Q53" s="54" t="s">
        <v>34</v>
      </c>
      <c r="R53" s="19"/>
      <c r="S53" s="47"/>
      <c r="T53" s="19" t="s">
        <v>39</v>
      </c>
    </row>
    <row r="54" spans="1:20">
      <c r="A54" s="41" t="s">
        <v>99</v>
      </c>
      <c r="B54" s="50" t="s">
        <v>100</v>
      </c>
      <c r="C54" s="51"/>
      <c r="D54" s="51"/>
      <c r="E54" s="51"/>
      <c r="F54" s="51"/>
      <c r="G54" s="51"/>
      <c r="H54" s="51"/>
      <c r="I54" s="52"/>
      <c r="J54" s="19">
        <v>4</v>
      </c>
      <c r="K54" s="19">
        <v>1</v>
      </c>
      <c r="L54" s="19">
        <v>1</v>
      </c>
      <c r="M54" s="19">
        <v>1</v>
      </c>
      <c r="N54" s="20">
        <f t="shared" si="4"/>
        <v>3</v>
      </c>
      <c r="O54" s="21">
        <f t="shared" si="5"/>
        <v>4</v>
      </c>
      <c r="P54" s="21">
        <f t="shared" si="6"/>
        <v>7</v>
      </c>
      <c r="Q54" s="54" t="s">
        <v>34</v>
      </c>
      <c r="R54" s="19"/>
      <c r="S54" s="47"/>
      <c r="T54" s="19" t="s">
        <v>39</v>
      </c>
    </row>
    <row r="55" spans="1:20">
      <c r="A55" s="41" t="s">
        <v>101</v>
      </c>
      <c r="B55" s="50" t="s">
        <v>102</v>
      </c>
      <c r="C55" s="51"/>
      <c r="D55" s="51"/>
      <c r="E55" s="51"/>
      <c r="F55" s="51"/>
      <c r="G55" s="51"/>
      <c r="H55" s="51"/>
      <c r="I55" s="52"/>
      <c r="J55" s="19">
        <v>4</v>
      </c>
      <c r="K55" s="19">
        <v>2</v>
      </c>
      <c r="L55" s="19">
        <v>1</v>
      </c>
      <c r="M55" s="19">
        <v>0</v>
      </c>
      <c r="N55" s="20">
        <f>K55+L55+M55</f>
        <v>3</v>
      </c>
      <c r="O55" s="21">
        <f>P55-N55</f>
        <v>4</v>
      </c>
      <c r="P55" s="21">
        <f>ROUND(PRODUCT(J55,25)/14,0)</f>
        <v>7</v>
      </c>
      <c r="Q55" s="54" t="s">
        <v>34</v>
      </c>
      <c r="R55" s="19"/>
      <c r="S55" s="47"/>
      <c r="T55" s="19" t="s">
        <v>39</v>
      </c>
    </row>
    <row r="56" spans="1:20">
      <c r="A56" s="41" t="s">
        <v>103</v>
      </c>
      <c r="B56" s="50" t="s">
        <v>104</v>
      </c>
      <c r="C56" s="51"/>
      <c r="D56" s="51"/>
      <c r="E56" s="51"/>
      <c r="F56" s="51"/>
      <c r="G56" s="51"/>
      <c r="H56" s="51"/>
      <c r="I56" s="52"/>
      <c r="J56" s="19">
        <v>4</v>
      </c>
      <c r="K56" s="19">
        <v>2</v>
      </c>
      <c r="L56" s="19">
        <v>1</v>
      </c>
      <c r="M56" s="19">
        <v>0</v>
      </c>
      <c r="N56" s="20">
        <f>K56+L56+M56</f>
        <v>3</v>
      </c>
      <c r="O56" s="21">
        <f>P56-N56</f>
        <v>4</v>
      </c>
      <c r="P56" s="21">
        <f>ROUND(PRODUCT(J56,25)/14,0)</f>
        <v>7</v>
      </c>
      <c r="Q56" s="54" t="s">
        <v>34</v>
      </c>
      <c r="R56" s="19"/>
      <c r="S56" s="47"/>
      <c r="T56" s="19" t="s">
        <v>39</v>
      </c>
    </row>
    <row r="57" spans="1:20" ht="38.25">
      <c r="A57" s="53" t="s">
        <v>107</v>
      </c>
      <c r="B57" s="131" t="s">
        <v>229</v>
      </c>
      <c r="C57" s="132"/>
      <c r="D57" s="132"/>
      <c r="E57" s="132"/>
      <c r="F57" s="132"/>
      <c r="G57" s="132"/>
      <c r="H57" s="132"/>
      <c r="I57" s="133"/>
      <c r="J57" s="19">
        <v>3</v>
      </c>
      <c r="K57" s="19">
        <v>0</v>
      </c>
      <c r="L57" s="19">
        <v>0</v>
      </c>
      <c r="M57" s="19">
        <v>2</v>
      </c>
      <c r="N57" s="20">
        <f t="shared" si="4"/>
        <v>2</v>
      </c>
      <c r="O57" s="21">
        <f t="shared" si="5"/>
        <v>3</v>
      </c>
      <c r="P57" s="21">
        <f t="shared" si="6"/>
        <v>5</v>
      </c>
      <c r="Q57" s="54"/>
      <c r="R57" s="19" t="s">
        <v>30</v>
      </c>
      <c r="S57" s="47"/>
      <c r="T57" s="19" t="s">
        <v>42</v>
      </c>
    </row>
    <row r="58" spans="1:20">
      <c r="A58" s="56" t="s">
        <v>106</v>
      </c>
      <c r="B58" s="170" t="s">
        <v>262</v>
      </c>
      <c r="C58" s="171"/>
      <c r="D58" s="171"/>
      <c r="E58" s="171"/>
      <c r="F58" s="171"/>
      <c r="G58" s="171"/>
      <c r="H58" s="171"/>
      <c r="I58" s="172"/>
      <c r="J58" s="23">
        <v>0</v>
      </c>
      <c r="K58" s="23">
        <v>0</v>
      </c>
      <c r="L58" s="23">
        <v>0</v>
      </c>
      <c r="M58" s="23">
        <v>1</v>
      </c>
      <c r="N58" s="43">
        <f t="shared" si="4"/>
        <v>1</v>
      </c>
      <c r="O58" s="21">
        <f t="shared" si="5"/>
        <v>0</v>
      </c>
      <c r="P58" s="21">
        <v>1</v>
      </c>
      <c r="Q58" s="29"/>
      <c r="R58" s="30"/>
      <c r="S58" s="55" t="s">
        <v>35</v>
      </c>
      <c r="T58" s="19" t="s">
        <v>42</v>
      </c>
    </row>
    <row r="59" spans="1:20">
      <c r="A59" s="24" t="s">
        <v>27</v>
      </c>
      <c r="B59" s="173"/>
      <c r="C59" s="174"/>
      <c r="D59" s="174"/>
      <c r="E59" s="174"/>
      <c r="F59" s="174"/>
      <c r="G59" s="174"/>
      <c r="H59" s="174"/>
      <c r="I59" s="175"/>
      <c r="J59" s="24">
        <f t="shared" ref="J59:P59" si="7">SUM(J51:J58)</f>
        <v>30</v>
      </c>
      <c r="K59" s="24">
        <f t="shared" si="7"/>
        <v>10</v>
      </c>
      <c r="L59" s="24">
        <f t="shared" si="7"/>
        <v>8</v>
      </c>
      <c r="M59" s="24">
        <f t="shared" si="7"/>
        <v>5</v>
      </c>
      <c r="N59" s="24">
        <f t="shared" si="7"/>
        <v>23</v>
      </c>
      <c r="O59" s="24">
        <f t="shared" si="7"/>
        <v>31</v>
      </c>
      <c r="P59" s="24">
        <f t="shared" si="7"/>
        <v>54</v>
      </c>
      <c r="Q59" s="38">
        <f>COUNTIF(Q51:Q58,"E")</f>
        <v>6</v>
      </c>
      <c r="R59" s="38">
        <f>COUNTIF(R51:R58,"C")</f>
        <v>1</v>
      </c>
      <c r="S59" s="38">
        <f>COUNTIF(S51:S58,"VP")</f>
        <v>1</v>
      </c>
      <c r="T59" s="25"/>
    </row>
    <row r="60" spans="1:20" s="39" customFormat="1">
      <c r="A60" s="57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8"/>
    </row>
    <row r="61" spans="1:20" s="39" customFormat="1">
      <c r="A61" s="57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8"/>
    </row>
    <row r="62" spans="1:20" s="39" customFormat="1">
      <c r="A62" s="57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8"/>
    </row>
    <row r="63" spans="1:20" ht="11.25" customHeight="1"/>
    <row r="64" spans="1:20">
      <c r="B64" s="9"/>
      <c r="C64" s="9"/>
      <c r="D64" s="9"/>
      <c r="E64" s="9"/>
      <c r="F64" s="9"/>
      <c r="G64" s="9"/>
      <c r="M64" s="9"/>
      <c r="N64" s="9"/>
      <c r="O64" s="9"/>
      <c r="P64" s="9"/>
      <c r="Q64" s="9"/>
      <c r="R64" s="9"/>
      <c r="S64" s="9"/>
    </row>
    <row r="66" spans="1:20" ht="18" customHeight="1">
      <c r="A66" s="200" t="s">
        <v>47</v>
      </c>
      <c r="B66" s="200"/>
      <c r="C66" s="200"/>
      <c r="D66" s="200"/>
      <c r="E66" s="200"/>
      <c r="F66" s="200"/>
      <c r="G66" s="200"/>
      <c r="H66" s="200"/>
      <c r="I66" s="200"/>
      <c r="J66" s="200"/>
      <c r="K66" s="200"/>
      <c r="L66" s="200"/>
      <c r="M66" s="200"/>
      <c r="N66" s="200"/>
      <c r="O66" s="200"/>
      <c r="P66" s="200"/>
      <c r="Q66" s="200"/>
      <c r="R66" s="200"/>
      <c r="S66" s="200"/>
      <c r="T66" s="200"/>
    </row>
    <row r="67" spans="1:20" ht="25.5" customHeight="1">
      <c r="A67" s="162" t="s">
        <v>29</v>
      </c>
      <c r="B67" s="156" t="s">
        <v>28</v>
      </c>
      <c r="C67" s="157"/>
      <c r="D67" s="157"/>
      <c r="E67" s="157"/>
      <c r="F67" s="157"/>
      <c r="G67" s="157"/>
      <c r="H67" s="157"/>
      <c r="I67" s="158"/>
      <c r="J67" s="152" t="s">
        <v>43</v>
      </c>
      <c r="K67" s="203" t="s">
        <v>26</v>
      </c>
      <c r="L67" s="204"/>
      <c r="M67" s="205"/>
      <c r="N67" s="203" t="s">
        <v>44</v>
      </c>
      <c r="O67" s="217"/>
      <c r="P67" s="218"/>
      <c r="Q67" s="203" t="s">
        <v>25</v>
      </c>
      <c r="R67" s="204"/>
      <c r="S67" s="205"/>
      <c r="T67" s="219" t="s">
        <v>24</v>
      </c>
    </row>
    <row r="68" spans="1:20" ht="16.5" customHeight="1">
      <c r="A68" s="163"/>
      <c r="B68" s="159"/>
      <c r="C68" s="160"/>
      <c r="D68" s="160"/>
      <c r="E68" s="160"/>
      <c r="F68" s="160"/>
      <c r="G68" s="160"/>
      <c r="H68" s="160"/>
      <c r="I68" s="161"/>
      <c r="J68" s="153"/>
      <c r="K68" s="4" t="s">
        <v>30</v>
      </c>
      <c r="L68" s="4" t="s">
        <v>31</v>
      </c>
      <c r="M68" s="4" t="s">
        <v>32</v>
      </c>
      <c r="N68" s="4" t="s">
        <v>36</v>
      </c>
      <c r="O68" s="4" t="s">
        <v>9</v>
      </c>
      <c r="P68" s="4" t="s">
        <v>33</v>
      </c>
      <c r="Q68" s="4" t="s">
        <v>34</v>
      </c>
      <c r="R68" s="4" t="s">
        <v>30</v>
      </c>
      <c r="S68" s="4" t="s">
        <v>35</v>
      </c>
      <c r="T68" s="153"/>
    </row>
    <row r="69" spans="1:20">
      <c r="A69" s="41" t="s">
        <v>108</v>
      </c>
      <c r="B69" s="50" t="s">
        <v>109</v>
      </c>
      <c r="C69" s="51"/>
      <c r="D69" s="51"/>
      <c r="E69" s="51"/>
      <c r="F69" s="51"/>
      <c r="G69" s="51"/>
      <c r="H69" s="51"/>
      <c r="I69" s="52"/>
      <c r="J69" s="19">
        <v>5</v>
      </c>
      <c r="K69" s="19">
        <v>2</v>
      </c>
      <c r="L69" s="19">
        <v>2</v>
      </c>
      <c r="M69" s="19">
        <v>0</v>
      </c>
      <c r="N69" s="43">
        <f t="shared" ref="N69" si="8">K69+L69+M69</f>
        <v>4</v>
      </c>
      <c r="O69" s="21">
        <f t="shared" ref="O69" si="9">P69-N69</f>
        <v>5</v>
      </c>
      <c r="P69" s="21">
        <f t="shared" ref="P69" si="10">ROUND(PRODUCT(J69,25)/14,0)</f>
        <v>9</v>
      </c>
      <c r="Q69" s="54" t="s">
        <v>34</v>
      </c>
      <c r="R69" s="19"/>
      <c r="S69" s="47"/>
      <c r="T69" s="19" t="s">
        <v>41</v>
      </c>
    </row>
    <row r="70" spans="1:20">
      <c r="A70" s="41" t="s">
        <v>110</v>
      </c>
      <c r="B70" s="50" t="s">
        <v>111</v>
      </c>
      <c r="C70" s="51"/>
      <c r="D70" s="51"/>
      <c r="E70" s="51"/>
      <c r="F70" s="51"/>
      <c r="G70" s="51"/>
      <c r="H70" s="51"/>
      <c r="I70" s="52"/>
      <c r="J70" s="19">
        <v>6</v>
      </c>
      <c r="K70" s="19">
        <v>2</v>
      </c>
      <c r="L70" s="19">
        <v>1</v>
      </c>
      <c r="M70" s="19">
        <v>1</v>
      </c>
      <c r="N70" s="43">
        <f t="shared" ref="N70:N75" si="11">K70+L70+M70</f>
        <v>4</v>
      </c>
      <c r="O70" s="21">
        <f t="shared" ref="O70:O75" si="12">P70-N70</f>
        <v>7</v>
      </c>
      <c r="P70" s="21">
        <f t="shared" ref="P70:P75" si="13">ROUND(PRODUCT(J70,25)/14,0)</f>
        <v>11</v>
      </c>
      <c r="Q70" s="54" t="s">
        <v>34</v>
      </c>
      <c r="R70" s="19"/>
      <c r="S70" s="47"/>
      <c r="T70" s="19" t="s">
        <v>41</v>
      </c>
    </row>
    <row r="71" spans="1:20">
      <c r="A71" s="41" t="s">
        <v>112</v>
      </c>
      <c r="B71" s="50" t="s">
        <v>113</v>
      </c>
      <c r="C71" s="51"/>
      <c r="D71" s="51"/>
      <c r="E71" s="51"/>
      <c r="F71" s="51"/>
      <c r="G71" s="51"/>
      <c r="H71" s="51"/>
      <c r="I71" s="52"/>
      <c r="J71" s="19">
        <v>5</v>
      </c>
      <c r="K71" s="19">
        <v>1</v>
      </c>
      <c r="L71" s="19">
        <v>1</v>
      </c>
      <c r="M71" s="19">
        <v>1</v>
      </c>
      <c r="N71" s="43">
        <f t="shared" si="11"/>
        <v>3</v>
      </c>
      <c r="O71" s="21">
        <f t="shared" si="12"/>
        <v>6</v>
      </c>
      <c r="P71" s="21">
        <f t="shared" si="13"/>
        <v>9</v>
      </c>
      <c r="Q71" s="54" t="s">
        <v>34</v>
      </c>
      <c r="R71" s="19"/>
      <c r="S71" s="47"/>
      <c r="T71" s="19" t="s">
        <v>41</v>
      </c>
    </row>
    <row r="72" spans="1:20">
      <c r="A72" s="41" t="s">
        <v>114</v>
      </c>
      <c r="B72" s="50" t="s">
        <v>115</v>
      </c>
      <c r="C72" s="51"/>
      <c r="D72" s="51"/>
      <c r="E72" s="51"/>
      <c r="F72" s="51"/>
      <c r="G72" s="51"/>
      <c r="H72" s="51"/>
      <c r="I72" s="52"/>
      <c r="J72" s="19">
        <v>5</v>
      </c>
      <c r="K72" s="19">
        <v>2</v>
      </c>
      <c r="L72" s="19">
        <v>1</v>
      </c>
      <c r="M72" s="19">
        <v>1</v>
      </c>
      <c r="N72" s="43">
        <f t="shared" si="11"/>
        <v>4</v>
      </c>
      <c r="O72" s="21">
        <f t="shared" si="12"/>
        <v>5</v>
      </c>
      <c r="P72" s="21">
        <f t="shared" si="13"/>
        <v>9</v>
      </c>
      <c r="Q72" s="54" t="s">
        <v>34</v>
      </c>
      <c r="R72" s="19"/>
      <c r="S72" s="47"/>
      <c r="T72" s="19" t="s">
        <v>39</v>
      </c>
    </row>
    <row r="73" spans="1:20" ht="38.25">
      <c r="A73" s="53" t="s">
        <v>121</v>
      </c>
      <c r="B73" s="131" t="s">
        <v>116</v>
      </c>
      <c r="C73" s="132"/>
      <c r="D73" s="132"/>
      <c r="E73" s="132"/>
      <c r="F73" s="132"/>
      <c r="G73" s="132"/>
      <c r="H73" s="132"/>
      <c r="I73" s="133"/>
      <c r="J73" s="19">
        <v>3</v>
      </c>
      <c r="K73" s="19">
        <v>0</v>
      </c>
      <c r="L73" s="19">
        <v>0</v>
      </c>
      <c r="M73" s="19">
        <v>2</v>
      </c>
      <c r="N73" s="43">
        <f t="shared" si="11"/>
        <v>2</v>
      </c>
      <c r="O73" s="21">
        <f t="shared" si="12"/>
        <v>3</v>
      </c>
      <c r="P73" s="21">
        <f t="shared" si="13"/>
        <v>5</v>
      </c>
      <c r="Q73" s="54"/>
      <c r="R73" s="19" t="s">
        <v>30</v>
      </c>
      <c r="S73" s="47"/>
      <c r="T73" s="19" t="s">
        <v>42</v>
      </c>
    </row>
    <row r="74" spans="1:20">
      <c r="A74" s="41" t="s">
        <v>117</v>
      </c>
      <c r="B74" s="50" t="s">
        <v>118</v>
      </c>
      <c r="C74" s="51"/>
      <c r="D74" s="51"/>
      <c r="E74" s="51"/>
      <c r="F74" s="51"/>
      <c r="G74" s="51"/>
      <c r="H74" s="51"/>
      <c r="I74" s="52"/>
      <c r="J74" s="19">
        <v>3</v>
      </c>
      <c r="K74" s="19">
        <v>2</v>
      </c>
      <c r="L74" s="19">
        <v>1</v>
      </c>
      <c r="M74" s="19">
        <v>0</v>
      </c>
      <c r="N74" s="43">
        <f t="shared" si="11"/>
        <v>3</v>
      </c>
      <c r="O74" s="21">
        <f t="shared" si="12"/>
        <v>2</v>
      </c>
      <c r="P74" s="21">
        <f t="shared" si="13"/>
        <v>5</v>
      </c>
      <c r="Q74" s="54"/>
      <c r="R74" s="19" t="s">
        <v>30</v>
      </c>
      <c r="S74" s="47"/>
      <c r="T74" s="19" t="s">
        <v>39</v>
      </c>
    </row>
    <row r="75" spans="1:20">
      <c r="A75" s="41" t="s">
        <v>119</v>
      </c>
      <c r="B75" s="50" t="s">
        <v>120</v>
      </c>
      <c r="C75" s="51"/>
      <c r="D75" s="51"/>
      <c r="E75" s="51"/>
      <c r="F75" s="51"/>
      <c r="G75" s="51"/>
      <c r="H75" s="51"/>
      <c r="I75" s="52"/>
      <c r="J75" s="19">
        <v>3</v>
      </c>
      <c r="K75" s="19">
        <v>2</v>
      </c>
      <c r="L75" s="19">
        <v>1</v>
      </c>
      <c r="M75" s="19">
        <v>0</v>
      </c>
      <c r="N75" s="43">
        <f t="shared" si="11"/>
        <v>3</v>
      </c>
      <c r="O75" s="21">
        <f t="shared" si="12"/>
        <v>2</v>
      </c>
      <c r="P75" s="21">
        <f t="shared" si="13"/>
        <v>5</v>
      </c>
      <c r="Q75" s="54"/>
      <c r="R75" s="19" t="s">
        <v>30</v>
      </c>
      <c r="S75" s="47"/>
      <c r="T75" s="19" t="s">
        <v>41</v>
      </c>
    </row>
    <row r="76" spans="1:20">
      <c r="A76" s="24" t="s">
        <v>27</v>
      </c>
      <c r="B76" s="173"/>
      <c r="C76" s="174"/>
      <c r="D76" s="174"/>
      <c r="E76" s="174"/>
      <c r="F76" s="174"/>
      <c r="G76" s="174"/>
      <c r="H76" s="174"/>
      <c r="I76" s="175"/>
      <c r="J76" s="24">
        <f t="shared" ref="J76:P76" si="14">SUM(J69:J75)</f>
        <v>30</v>
      </c>
      <c r="K76" s="24">
        <f t="shared" si="14"/>
        <v>11</v>
      </c>
      <c r="L76" s="24">
        <f t="shared" si="14"/>
        <v>7</v>
      </c>
      <c r="M76" s="24">
        <f t="shared" si="14"/>
        <v>5</v>
      </c>
      <c r="N76" s="24">
        <f t="shared" si="14"/>
        <v>23</v>
      </c>
      <c r="O76" s="24">
        <f t="shared" si="14"/>
        <v>30</v>
      </c>
      <c r="P76" s="24">
        <f t="shared" si="14"/>
        <v>53</v>
      </c>
      <c r="Q76" s="24">
        <f>COUNTIF(Q69:Q75,"E")</f>
        <v>4</v>
      </c>
      <c r="R76" s="24">
        <f>COUNTIF(R69:R75,"C")</f>
        <v>3</v>
      </c>
      <c r="S76" s="24">
        <f>COUNTIF(S69:S75,"VP")</f>
        <v>0</v>
      </c>
      <c r="T76" s="25"/>
    </row>
    <row r="77" spans="1:20" ht="21.75" customHeight="1"/>
    <row r="78" spans="1:20" ht="18.75" customHeight="1">
      <c r="A78" s="200" t="s">
        <v>48</v>
      </c>
      <c r="B78" s="200"/>
      <c r="C78" s="200"/>
      <c r="D78" s="200"/>
      <c r="E78" s="200"/>
      <c r="F78" s="200"/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200"/>
      <c r="R78" s="200"/>
      <c r="S78" s="200"/>
      <c r="T78" s="200"/>
    </row>
    <row r="79" spans="1:20" ht="24.75" customHeight="1">
      <c r="A79" s="162" t="s">
        <v>29</v>
      </c>
      <c r="B79" s="156" t="s">
        <v>28</v>
      </c>
      <c r="C79" s="157"/>
      <c r="D79" s="157"/>
      <c r="E79" s="157"/>
      <c r="F79" s="157"/>
      <c r="G79" s="157"/>
      <c r="H79" s="157"/>
      <c r="I79" s="158"/>
      <c r="J79" s="152" t="s">
        <v>43</v>
      </c>
      <c r="K79" s="203" t="s">
        <v>26</v>
      </c>
      <c r="L79" s="204"/>
      <c r="M79" s="205"/>
      <c r="N79" s="203" t="s">
        <v>44</v>
      </c>
      <c r="O79" s="217"/>
      <c r="P79" s="218"/>
      <c r="Q79" s="203" t="s">
        <v>25</v>
      </c>
      <c r="R79" s="204"/>
      <c r="S79" s="205"/>
      <c r="T79" s="219" t="s">
        <v>24</v>
      </c>
    </row>
    <row r="80" spans="1:20">
      <c r="A80" s="163"/>
      <c r="B80" s="159"/>
      <c r="C80" s="160"/>
      <c r="D80" s="160"/>
      <c r="E80" s="160"/>
      <c r="F80" s="160"/>
      <c r="G80" s="160"/>
      <c r="H80" s="160"/>
      <c r="I80" s="161"/>
      <c r="J80" s="153"/>
      <c r="K80" s="4" t="s">
        <v>30</v>
      </c>
      <c r="L80" s="4" t="s">
        <v>31</v>
      </c>
      <c r="M80" s="4" t="s">
        <v>32</v>
      </c>
      <c r="N80" s="4" t="s">
        <v>36</v>
      </c>
      <c r="O80" s="4" t="s">
        <v>9</v>
      </c>
      <c r="P80" s="4" t="s">
        <v>33</v>
      </c>
      <c r="Q80" s="4" t="s">
        <v>34</v>
      </c>
      <c r="R80" s="4" t="s">
        <v>30</v>
      </c>
      <c r="S80" s="4" t="s">
        <v>35</v>
      </c>
      <c r="T80" s="153"/>
    </row>
    <row r="81" spans="1:20">
      <c r="A81" s="59" t="s">
        <v>122</v>
      </c>
      <c r="B81" s="182" t="s">
        <v>123</v>
      </c>
      <c r="C81" s="182"/>
      <c r="D81" s="182"/>
      <c r="E81" s="182"/>
      <c r="F81" s="182"/>
      <c r="G81" s="182"/>
      <c r="H81" s="182"/>
      <c r="I81" s="182"/>
      <c r="J81" s="19">
        <v>4</v>
      </c>
      <c r="K81" s="19">
        <v>2</v>
      </c>
      <c r="L81" s="19">
        <v>1</v>
      </c>
      <c r="M81" s="19">
        <v>0</v>
      </c>
      <c r="N81" s="43">
        <f t="shared" ref="N81" si="15">K81+L81+M81</f>
        <v>3</v>
      </c>
      <c r="O81" s="21">
        <f t="shared" ref="O81" si="16">P81-N81</f>
        <v>4</v>
      </c>
      <c r="P81" s="21">
        <f t="shared" ref="P81" si="17">ROUND(PRODUCT(J81,25)/14,0)</f>
        <v>7</v>
      </c>
      <c r="Q81" s="54" t="s">
        <v>34</v>
      </c>
      <c r="R81" s="19"/>
      <c r="S81" s="47"/>
      <c r="T81" s="19" t="s">
        <v>41</v>
      </c>
    </row>
    <row r="82" spans="1:20">
      <c r="A82" s="59" t="s">
        <v>124</v>
      </c>
      <c r="B82" s="182" t="s">
        <v>125</v>
      </c>
      <c r="C82" s="182"/>
      <c r="D82" s="182"/>
      <c r="E82" s="182"/>
      <c r="F82" s="182"/>
      <c r="G82" s="182"/>
      <c r="H82" s="182"/>
      <c r="I82" s="182"/>
      <c r="J82" s="19">
        <v>5</v>
      </c>
      <c r="K82" s="19">
        <v>2</v>
      </c>
      <c r="L82" s="19">
        <v>2</v>
      </c>
      <c r="M82" s="19">
        <v>0</v>
      </c>
      <c r="N82" s="43">
        <f t="shared" ref="N82:N84" si="18">K82+L82+M82</f>
        <v>4</v>
      </c>
      <c r="O82" s="21">
        <f t="shared" ref="O82:O84" si="19">P82-N82</f>
        <v>5</v>
      </c>
      <c r="P82" s="21">
        <f t="shared" ref="P82:P84" si="20">ROUND(PRODUCT(J82,25)/14,0)</f>
        <v>9</v>
      </c>
      <c r="Q82" s="54" t="s">
        <v>34</v>
      </c>
      <c r="R82" s="19"/>
      <c r="S82" s="47"/>
      <c r="T82" s="19" t="s">
        <v>41</v>
      </c>
    </row>
    <row r="83" spans="1:20">
      <c r="A83" s="101" t="s">
        <v>126</v>
      </c>
      <c r="B83" s="238" t="s">
        <v>127</v>
      </c>
      <c r="C83" s="238"/>
      <c r="D83" s="238"/>
      <c r="E83" s="238"/>
      <c r="F83" s="238"/>
      <c r="G83" s="238"/>
      <c r="H83" s="238"/>
      <c r="I83" s="238"/>
      <c r="J83" s="19">
        <v>4</v>
      </c>
      <c r="K83" s="19">
        <v>2</v>
      </c>
      <c r="L83" s="19">
        <v>2</v>
      </c>
      <c r="M83" s="19">
        <v>0</v>
      </c>
      <c r="N83" s="43">
        <f t="shared" si="18"/>
        <v>4</v>
      </c>
      <c r="O83" s="21">
        <f t="shared" si="19"/>
        <v>3</v>
      </c>
      <c r="P83" s="21">
        <f t="shared" si="20"/>
        <v>7</v>
      </c>
      <c r="Q83" s="54" t="s">
        <v>34</v>
      </c>
      <c r="R83" s="19"/>
      <c r="S83" s="47"/>
      <c r="T83" s="19" t="s">
        <v>41</v>
      </c>
    </row>
    <row r="84" spans="1:20">
      <c r="A84" s="59" t="s">
        <v>128</v>
      </c>
      <c r="B84" s="182" t="s">
        <v>129</v>
      </c>
      <c r="C84" s="182"/>
      <c r="D84" s="182"/>
      <c r="E84" s="182"/>
      <c r="F84" s="182"/>
      <c r="G84" s="182"/>
      <c r="H84" s="182"/>
      <c r="I84" s="182"/>
      <c r="J84" s="19">
        <v>4</v>
      </c>
      <c r="K84" s="19">
        <v>2</v>
      </c>
      <c r="L84" s="19">
        <v>2</v>
      </c>
      <c r="M84" s="19">
        <v>0</v>
      </c>
      <c r="N84" s="43">
        <f t="shared" si="18"/>
        <v>4</v>
      </c>
      <c r="O84" s="21">
        <f t="shared" si="19"/>
        <v>3</v>
      </c>
      <c r="P84" s="21">
        <f t="shared" si="20"/>
        <v>7</v>
      </c>
      <c r="Q84" s="54" t="s">
        <v>34</v>
      </c>
      <c r="R84" s="19"/>
      <c r="S84" s="47"/>
      <c r="T84" s="19" t="s">
        <v>41</v>
      </c>
    </row>
    <row r="85" spans="1:20">
      <c r="A85" s="60" t="s">
        <v>130</v>
      </c>
      <c r="B85" s="61" t="s">
        <v>131</v>
      </c>
      <c r="C85" s="62"/>
      <c r="D85" s="62"/>
      <c r="E85" s="62"/>
      <c r="F85" s="62"/>
      <c r="G85" s="62"/>
      <c r="H85" s="62"/>
      <c r="I85" s="63"/>
      <c r="J85" s="19">
        <v>4</v>
      </c>
      <c r="K85" s="19">
        <v>1</v>
      </c>
      <c r="L85" s="19">
        <v>2</v>
      </c>
      <c r="M85" s="19">
        <v>0</v>
      </c>
      <c r="N85" s="43">
        <f t="shared" ref="N85:N87" si="21">K85+L85+M85</f>
        <v>3</v>
      </c>
      <c r="O85" s="21">
        <f t="shared" ref="O85:O88" si="22">P85-N85</f>
        <v>4</v>
      </c>
      <c r="P85" s="21">
        <f t="shared" ref="P85:P88" si="23">ROUND(PRODUCT(J85,25)/14,0)</f>
        <v>7</v>
      </c>
      <c r="Q85" s="54" t="s">
        <v>34</v>
      </c>
      <c r="R85" s="19"/>
      <c r="S85" s="47"/>
      <c r="T85" s="19" t="s">
        <v>41</v>
      </c>
    </row>
    <row r="86" spans="1:20">
      <c r="A86" s="100" t="s">
        <v>231</v>
      </c>
      <c r="B86" s="183" t="s">
        <v>230</v>
      </c>
      <c r="C86" s="184"/>
      <c r="D86" s="184"/>
      <c r="E86" s="184"/>
      <c r="F86" s="184"/>
      <c r="G86" s="184"/>
      <c r="H86" s="184"/>
      <c r="I86" s="185"/>
      <c r="J86" s="19">
        <v>3</v>
      </c>
      <c r="K86" s="19">
        <v>1</v>
      </c>
      <c r="L86" s="19">
        <v>2</v>
      </c>
      <c r="M86" s="19">
        <v>0</v>
      </c>
      <c r="N86" s="43">
        <f t="shared" si="21"/>
        <v>3</v>
      </c>
      <c r="O86" s="21">
        <f t="shared" si="22"/>
        <v>2</v>
      </c>
      <c r="P86" s="21">
        <f t="shared" si="23"/>
        <v>5</v>
      </c>
      <c r="Q86" s="27" t="s">
        <v>34</v>
      </c>
      <c r="R86" s="12"/>
      <c r="S86" s="28"/>
      <c r="T86" s="12" t="s">
        <v>41</v>
      </c>
    </row>
    <row r="87" spans="1:20" ht="38.25">
      <c r="A87" s="53" t="s">
        <v>133</v>
      </c>
      <c r="B87" s="131" t="s">
        <v>132</v>
      </c>
      <c r="C87" s="132"/>
      <c r="D87" s="132"/>
      <c r="E87" s="132"/>
      <c r="F87" s="132"/>
      <c r="G87" s="132"/>
      <c r="H87" s="132"/>
      <c r="I87" s="133"/>
      <c r="J87" s="19">
        <v>3</v>
      </c>
      <c r="K87" s="19">
        <v>0</v>
      </c>
      <c r="L87" s="19">
        <v>0</v>
      </c>
      <c r="M87" s="19">
        <v>2</v>
      </c>
      <c r="N87" s="43">
        <f t="shared" si="21"/>
        <v>2</v>
      </c>
      <c r="O87" s="21">
        <f t="shared" si="22"/>
        <v>3</v>
      </c>
      <c r="P87" s="21">
        <f t="shared" si="23"/>
        <v>5</v>
      </c>
      <c r="Q87" s="27"/>
      <c r="R87" s="19" t="s">
        <v>30</v>
      </c>
      <c r="S87" s="47"/>
      <c r="T87" s="19" t="s">
        <v>42</v>
      </c>
    </row>
    <row r="88" spans="1:20">
      <c r="A88" s="41" t="s">
        <v>134</v>
      </c>
      <c r="B88" s="50" t="s">
        <v>263</v>
      </c>
      <c r="C88" s="51"/>
      <c r="D88" s="51"/>
      <c r="E88" s="51"/>
      <c r="F88" s="51"/>
      <c r="G88" s="51"/>
      <c r="H88" s="51"/>
      <c r="I88" s="52"/>
      <c r="J88" s="19">
        <v>3</v>
      </c>
      <c r="K88" s="239" t="s">
        <v>135</v>
      </c>
      <c r="L88" s="197"/>
      <c r="M88" s="198"/>
      <c r="N88" s="43">
        <v>1</v>
      </c>
      <c r="O88" s="21">
        <f t="shared" si="22"/>
        <v>4</v>
      </c>
      <c r="P88" s="21">
        <f t="shared" si="23"/>
        <v>5</v>
      </c>
      <c r="Q88" s="54"/>
      <c r="R88" s="19" t="s">
        <v>30</v>
      </c>
      <c r="S88" s="47"/>
      <c r="T88" s="19" t="s">
        <v>41</v>
      </c>
    </row>
    <row r="89" spans="1:20">
      <c r="A89" s="24" t="s">
        <v>27</v>
      </c>
      <c r="B89" s="173"/>
      <c r="C89" s="174"/>
      <c r="D89" s="174"/>
      <c r="E89" s="174"/>
      <c r="F89" s="174"/>
      <c r="G89" s="174"/>
      <c r="H89" s="174"/>
      <c r="I89" s="175"/>
      <c r="J89" s="24">
        <f t="shared" ref="J89:P89" si="24">SUM(J81:J88)</f>
        <v>30</v>
      </c>
      <c r="K89" s="24">
        <f t="shared" si="24"/>
        <v>10</v>
      </c>
      <c r="L89" s="24">
        <f t="shared" si="24"/>
        <v>11</v>
      </c>
      <c r="M89" s="24">
        <f t="shared" si="24"/>
        <v>2</v>
      </c>
      <c r="N89" s="24">
        <f t="shared" si="24"/>
        <v>24</v>
      </c>
      <c r="O89" s="24">
        <f t="shared" si="24"/>
        <v>28</v>
      </c>
      <c r="P89" s="24">
        <f t="shared" si="24"/>
        <v>52</v>
      </c>
      <c r="Q89" s="24">
        <f>COUNTIF(Q81:Q88,"E")</f>
        <v>6</v>
      </c>
      <c r="R89" s="24">
        <f>COUNTIF(R81:R88,"C")</f>
        <v>2</v>
      </c>
      <c r="S89" s="24">
        <f>COUNTIF(S81:S88,"VP")</f>
        <v>0</v>
      </c>
      <c r="T89" s="25"/>
    </row>
    <row r="90" spans="1:20" s="39" customFormat="1" ht="18" customHeight="1">
      <c r="A90" s="57"/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8"/>
    </row>
    <row r="91" spans="1:20" ht="18" customHeight="1">
      <c r="A91" s="134" t="s">
        <v>49</v>
      </c>
      <c r="B91" s="135"/>
      <c r="C91" s="135"/>
      <c r="D91" s="135"/>
      <c r="E91" s="135"/>
      <c r="F91" s="135"/>
      <c r="G91" s="135"/>
      <c r="H91" s="135"/>
      <c r="I91" s="135"/>
      <c r="J91" s="135"/>
      <c r="K91" s="135"/>
      <c r="L91" s="135"/>
      <c r="M91" s="135"/>
      <c r="N91" s="135"/>
      <c r="O91" s="135"/>
      <c r="P91" s="135"/>
      <c r="Q91" s="135"/>
      <c r="R91" s="135"/>
      <c r="S91" s="135"/>
      <c r="T91" s="136"/>
    </row>
    <row r="92" spans="1:20" ht="25.5" customHeight="1">
      <c r="A92" s="162" t="s">
        <v>29</v>
      </c>
      <c r="B92" s="156" t="s">
        <v>28</v>
      </c>
      <c r="C92" s="157"/>
      <c r="D92" s="157"/>
      <c r="E92" s="157"/>
      <c r="F92" s="157"/>
      <c r="G92" s="157"/>
      <c r="H92" s="157"/>
      <c r="I92" s="158"/>
      <c r="J92" s="152" t="s">
        <v>43</v>
      </c>
      <c r="K92" s="214" t="s">
        <v>26</v>
      </c>
      <c r="L92" s="215"/>
      <c r="M92" s="216"/>
      <c r="N92" s="214" t="s">
        <v>44</v>
      </c>
      <c r="O92" s="215"/>
      <c r="P92" s="216"/>
      <c r="Q92" s="214" t="s">
        <v>25</v>
      </c>
      <c r="R92" s="215"/>
      <c r="S92" s="216"/>
      <c r="T92" s="152" t="s">
        <v>24</v>
      </c>
    </row>
    <row r="93" spans="1:20">
      <c r="A93" s="163"/>
      <c r="B93" s="159"/>
      <c r="C93" s="160"/>
      <c r="D93" s="160"/>
      <c r="E93" s="160"/>
      <c r="F93" s="160"/>
      <c r="G93" s="160"/>
      <c r="H93" s="160"/>
      <c r="I93" s="161"/>
      <c r="J93" s="153"/>
      <c r="K93" s="4" t="s">
        <v>30</v>
      </c>
      <c r="L93" s="4" t="s">
        <v>31</v>
      </c>
      <c r="M93" s="4" t="s">
        <v>32</v>
      </c>
      <c r="N93" s="4" t="s">
        <v>36</v>
      </c>
      <c r="O93" s="4" t="s">
        <v>9</v>
      </c>
      <c r="P93" s="4" t="s">
        <v>33</v>
      </c>
      <c r="Q93" s="4" t="s">
        <v>34</v>
      </c>
      <c r="R93" s="4" t="s">
        <v>30</v>
      </c>
      <c r="S93" s="4" t="s">
        <v>35</v>
      </c>
      <c r="T93" s="153"/>
    </row>
    <row r="94" spans="1:20">
      <c r="A94" s="64" t="s">
        <v>138</v>
      </c>
      <c r="B94" s="178" t="s">
        <v>139</v>
      </c>
      <c r="C94" s="179"/>
      <c r="D94" s="179"/>
      <c r="E94" s="179"/>
      <c r="F94" s="179"/>
      <c r="G94" s="179"/>
      <c r="H94" s="179"/>
      <c r="I94" s="180"/>
      <c r="J94" s="19">
        <v>5</v>
      </c>
      <c r="K94" s="19">
        <v>2</v>
      </c>
      <c r="L94" s="19">
        <v>2</v>
      </c>
      <c r="M94" s="19">
        <v>0</v>
      </c>
      <c r="N94" s="20">
        <f>K94+L94+M94</f>
        <v>4</v>
      </c>
      <c r="O94" s="21">
        <f>P94-N94</f>
        <v>5</v>
      </c>
      <c r="P94" s="21">
        <f>ROUND(PRODUCT(J94,25)/14,0)</f>
        <v>9</v>
      </c>
      <c r="Q94" s="54" t="s">
        <v>34</v>
      </c>
      <c r="R94" s="19"/>
      <c r="S94" s="47"/>
      <c r="T94" s="19" t="s">
        <v>41</v>
      </c>
    </row>
    <row r="95" spans="1:20">
      <c r="A95" s="64" t="s">
        <v>140</v>
      </c>
      <c r="B95" s="178" t="s">
        <v>141</v>
      </c>
      <c r="C95" s="179"/>
      <c r="D95" s="179"/>
      <c r="E95" s="179"/>
      <c r="F95" s="179"/>
      <c r="G95" s="179"/>
      <c r="H95" s="179"/>
      <c r="I95" s="180"/>
      <c r="J95" s="19">
        <v>5</v>
      </c>
      <c r="K95" s="19">
        <v>2</v>
      </c>
      <c r="L95" s="19">
        <v>2</v>
      </c>
      <c r="M95" s="19">
        <v>0</v>
      </c>
      <c r="N95" s="20">
        <f t="shared" ref="N95:N100" si="25">K95+L95+M95</f>
        <v>4</v>
      </c>
      <c r="O95" s="21">
        <f t="shared" ref="O95:O100" si="26">P95-N95</f>
        <v>5</v>
      </c>
      <c r="P95" s="21">
        <f t="shared" ref="P95:P100" si="27">ROUND(PRODUCT(J95,25)/14,0)</f>
        <v>9</v>
      </c>
      <c r="Q95" s="54" t="s">
        <v>34</v>
      </c>
      <c r="R95" s="19"/>
      <c r="S95" s="47"/>
      <c r="T95" s="19" t="s">
        <v>41</v>
      </c>
    </row>
    <row r="96" spans="1:20">
      <c r="A96" s="64" t="s">
        <v>142</v>
      </c>
      <c r="B96" s="178" t="s">
        <v>143</v>
      </c>
      <c r="C96" s="179"/>
      <c r="D96" s="179"/>
      <c r="E96" s="179"/>
      <c r="F96" s="179"/>
      <c r="G96" s="179"/>
      <c r="H96" s="179"/>
      <c r="I96" s="180"/>
      <c r="J96" s="19">
        <v>5</v>
      </c>
      <c r="K96" s="19">
        <v>2</v>
      </c>
      <c r="L96" s="19">
        <v>1</v>
      </c>
      <c r="M96" s="19">
        <v>0</v>
      </c>
      <c r="N96" s="20">
        <f t="shared" si="25"/>
        <v>3</v>
      </c>
      <c r="O96" s="21">
        <f t="shared" si="26"/>
        <v>6</v>
      </c>
      <c r="P96" s="21">
        <f t="shared" si="27"/>
        <v>9</v>
      </c>
      <c r="Q96" s="54" t="s">
        <v>34</v>
      </c>
      <c r="R96" s="19"/>
      <c r="S96" s="47"/>
      <c r="T96" s="19" t="s">
        <v>41</v>
      </c>
    </row>
    <row r="97" spans="1:20">
      <c r="A97" s="64" t="s">
        <v>144</v>
      </c>
      <c r="B97" s="186" t="s">
        <v>145</v>
      </c>
      <c r="C97" s="187"/>
      <c r="D97" s="187"/>
      <c r="E97" s="187"/>
      <c r="F97" s="187"/>
      <c r="G97" s="187"/>
      <c r="H97" s="187"/>
      <c r="I97" s="188"/>
      <c r="J97" s="19">
        <v>4</v>
      </c>
      <c r="K97" s="19">
        <v>1</v>
      </c>
      <c r="L97" s="19">
        <v>2</v>
      </c>
      <c r="M97" s="19">
        <v>0</v>
      </c>
      <c r="N97" s="20">
        <f t="shared" si="25"/>
        <v>3</v>
      </c>
      <c r="O97" s="21">
        <f t="shared" si="26"/>
        <v>4</v>
      </c>
      <c r="P97" s="21">
        <f t="shared" si="27"/>
        <v>7</v>
      </c>
      <c r="Q97" s="54" t="s">
        <v>34</v>
      </c>
      <c r="R97" s="19"/>
      <c r="S97" s="47"/>
      <c r="T97" s="19" t="s">
        <v>41</v>
      </c>
    </row>
    <row r="98" spans="1:20">
      <c r="A98" s="64" t="s">
        <v>146</v>
      </c>
      <c r="B98" s="178" t="s">
        <v>147</v>
      </c>
      <c r="C98" s="179"/>
      <c r="D98" s="179"/>
      <c r="E98" s="179"/>
      <c r="F98" s="179"/>
      <c r="G98" s="179"/>
      <c r="H98" s="179"/>
      <c r="I98" s="180"/>
      <c r="J98" s="19">
        <v>5</v>
      </c>
      <c r="K98" s="19">
        <v>2</v>
      </c>
      <c r="L98" s="19">
        <v>2</v>
      </c>
      <c r="M98" s="19">
        <v>0</v>
      </c>
      <c r="N98" s="20">
        <f t="shared" si="25"/>
        <v>4</v>
      </c>
      <c r="O98" s="21">
        <f t="shared" si="26"/>
        <v>5</v>
      </c>
      <c r="P98" s="21">
        <f t="shared" si="27"/>
        <v>9</v>
      </c>
      <c r="Q98" s="54" t="s">
        <v>34</v>
      </c>
      <c r="R98" s="19"/>
      <c r="S98" s="47"/>
      <c r="T98" s="19" t="s">
        <v>41</v>
      </c>
    </row>
    <row r="99" spans="1:20">
      <c r="A99" s="100" t="s">
        <v>137</v>
      </c>
      <c r="B99" s="183" t="s">
        <v>136</v>
      </c>
      <c r="C99" s="184"/>
      <c r="D99" s="184"/>
      <c r="E99" s="184"/>
      <c r="F99" s="184"/>
      <c r="G99" s="184"/>
      <c r="H99" s="184"/>
      <c r="I99" s="185"/>
      <c r="J99" s="19">
        <v>3</v>
      </c>
      <c r="K99" s="19">
        <v>1</v>
      </c>
      <c r="L99" s="19">
        <v>2</v>
      </c>
      <c r="M99" s="19">
        <v>0</v>
      </c>
      <c r="N99" s="20">
        <f t="shared" si="25"/>
        <v>3</v>
      </c>
      <c r="O99" s="21">
        <f t="shared" si="26"/>
        <v>2</v>
      </c>
      <c r="P99" s="21">
        <f t="shared" si="27"/>
        <v>5</v>
      </c>
      <c r="Q99" s="54" t="s">
        <v>34</v>
      </c>
      <c r="R99" s="19"/>
      <c r="S99" s="47"/>
      <c r="T99" s="19" t="s">
        <v>41</v>
      </c>
    </row>
    <row r="100" spans="1:20">
      <c r="A100" s="41" t="s">
        <v>149</v>
      </c>
      <c r="B100" s="178" t="s">
        <v>151</v>
      </c>
      <c r="C100" s="179"/>
      <c r="D100" s="179"/>
      <c r="E100" s="179"/>
      <c r="F100" s="179"/>
      <c r="G100" s="179"/>
      <c r="H100" s="179"/>
      <c r="I100" s="180"/>
      <c r="J100" s="19">
        <v>3</v>
      </c>
      <c r="K100" s="19">
        <v>1</v>
      </c>
      <c r="L100" s="19">
        <v>1</v>
      </c>
      <c r="M100" s="19">
        <v>0</v>
      </c>
      <c r="N100" s="20">
        <f t="shared" si="25"/>
        <v>2</v>
      </c>
      <c r="O100" s="21">
        <f t="shared" si="26"/>
        <v>3</v>
      </c>
      <c r="P100" s="21">
        <f t="shared" si="27"/>
        <v>5</v>
      </c>
      <c r="Q100" s="54"/>
      <c r="R100" s="19" t="s">
        <v>30</v>
      </c>
      <c r="S100" s="47"/>
      <c r="T100" s="19" t="s">
        <v>41</v>
      </c>
    </row>
    <row r="101" spans="1:20">
      <c r="A101" s="24" t="s">
        <v>27</v>
      </c>
      <c r="B101" s="173"/>
      <c r="C101" s="174"/>
      <c r="D101" s="174"/>
      <c r="E101" s="174"/>
      <c r="F101" s="174"/>
      <c r="G101" s="174"/>
      <c r="H101" s="174"/>
      <c r="I101" s="175"/>
      <c r="J101" s="24">
        <f t="shared" ref="J101:P101" si="28">SUM(J94:J100)</f>
        <v>30</v>
      </c>
      <c r="K101" s="24">
        <f t="shared" si="28"/>
        <v>11</v>
      </c>
      <c r="L101" s="24">
        <f t="shared" si="28"/>
        <v>12</v>
      </c>
      <c r="M101" s="24">
        <f t="shared" si="28"/>
        <v>0</v>
      </c>
      <c r="N101" s="24">
        <f t="shared" si="28"/>
        <v>23</v>
      </c>
      <c r="O101" s="24">
        <f t="shared" si="28"/>
        <v>30</v>
      </c>
      <c r="P101" s="24">
        <f t="shared" si="28"/>
        <v>53</v>
      </c>
      <c r="Q101" s="24">
        <f>COUNTIF(Q94:Q100,"E")</f>
        <v>6</v>
      </c>
      <c r="R101" s="24">
        <f>COUNTIF(R94:R100,"C")</f>
        <v>1</v>
      </c>
      <c r="S101" s="24">
        <f>COUNTIF(S94:S100,"VP")</f>
        <v>0</v>
      </c>
      <c r="T101" s="25"/>
    </row>
    <row r="102" spans="1:20" ht="21.75" customHeight="1"/>
    <row r="103" spans="1:20" ht="19.5" customHeight="1">
      <c r="A103" s="134" t="s">
        <v>50</v>
      </c>
      <c r="B103" s="135"/>
      <c r="C103" s="135"/>
      <c r="D103" s="135"/>
      <c r="E103" s="135"/>
      <c r="F103" s="135"/>
      <c r="G103" s="135"/>
      <c r="H103" s="135"/>
      <c r="I103" s="135"/>
      <c r="J103" s="135"/>
      <c r="K103" s="135"/>
      <c r="L103" s="135"/>
      <c r="M103" s="135"/>
      <c r="N103" s="135"/>
      <c r="O103" s="135"/>
      <c r="P103" s="135"/>
      <c r="Q103" s="135"/>
      <c r="R103" s="135"/>
      <c r="S103" s="135"/>
      <c r="T103" s="136"/>
    </row>
    <row r="104" spans="1:20" ht="25.5" customHeight="1">
      <c r="A104" s="162" t="s">
        <v>29</v>
      </c>
      <c r="B104" s="156" t="s">
        <v>28</v>
      </c>
      <c r="C104" s="157"/>
      <c r="D104" s="157"/>
      <c r="E104" s="157"/>
      <c r="F104" s="157"/>
      <c r="G104" s="157"/>
      <c r="H104" s="157"/>
      <c r="I104" s="158"/>
      <c r="J104" s="152" t="s">
        <v>43</v>
      </c>
      <c r="K104" s="214" t="s">
        <v>26</v>
      </c>
      <c r="L104" s="215"/>
      <c r="M104" s="216"/>
      <c r="N104" s="214" t="s">
        <v>44</v>
      </c>
      <c r="O104" s="215"/>
      <c r="P104" s="216"/>
      <c r="Q104" s="214" t="s">
        <v>25</v>
      </c>
      <c r="R104" s="215"/>
      <c r="S104" s="216"/>
      <c r="T104" s="152" t="s">
        <v>24</v>
      </c>
    </row>
    <row r="105" spans="1:20">
      <c r="A105" s="163"/>
      <c r="B105" s="159"/>
      <c r="C105" s="160"/>
      <c r="D105" s="160"/>
      <c r="E105" s="160"/>
      <c r="F105" s="160"/>
      <c r="G105" s="160"/>
      <c r="H105" s="160"/>
      <c r="I105" s="161"/>
      <c r="J105" s="153"/>
      <c r="K105" s="4" t="s">
        <v>30</v>
      </c>
      <c r="L105" s="4" t="s">
        <v>31</v>
      </c>
      <c r="M105" s="4" t="s">
        <v>32</v>
      </c>
      <c r="N105" s="4" t="s">
        <v>36</v>
      </c>
      <c r="O105" s="4" t="s">
        <v>9</v>
      </c>
      <c r="P105" s="4" t="s">
        <v>33</v>
      </c>
      <c r="Q105" s="4" t="s">
        <v>34</v>
      </c>
      <c r="R105" s="4" t="s">
        <v>30</v>
      </c>
      <c r="S105" s="4" t="s">
        <v>35</v>
      </c>
      <c r="T105" s="153"/>
    </row>
    <row r="106" spans="1:20">
      <c r="A106" s="59" t="s">
        <v>152</v>
      </c>
      <c r="B106" s="181" t="s">
        <v>153</v>
      </c>
      <c r="C106" s="181"/>
      <c r="D106" s="181"/>
      <c r="E106" s="181"/>
      <c r="F106" s="181"/>
      <c r="G106" s="181"/>
      <c r="H106" s="181"/>
      <c r="I106" s="181"/>
      <c r="J106" s="19">
        <v>5</v>
      </c>
      <c r="K106" s="19">
        <v>2</v>
      </c>
      <c r="L106" s="19">
        <v>2</v>
      </c>
      <c r="M106" s="19">
        <v>0</v>
      </c>
      <c r="N106" s="20">
        <f>K106+L106+M106</f>
        <v>4</v>
      </c>
      <c r="O106" s="21">
        <f>P106-N106</f>
        <v>6</v>
      </c>
      <c r="P106" s="21">
        <f>ROUND(PRODUCT(J106,25)/12,0)</f>
        <v>10</v>
      </c>
      <c r="Q106" s="54" t="s">
        <v>34</v>
      </c>
      <c r="R106" s="19"/>
      <c r="S106" s="47"/>
      <c r="T106" s="19" t="s">
        <v>41</v>
      </c>
    </row>
    <row r="107" spans="1:20">
      <c r="A107" s="59" t="s">
        <v>154</v>
      </c>
      <c r="B107" s="181" t="s">
        <v>155</v>
      </c>
      <c r="C107" s="181"/>
      <c r="D107" s="181"/>
      <c r="E107" s="181"/>
      <c r="F107" s="181"/>
      <c r="G107" s="181"/>
      <c r="H107" s="181"/>
      <c r="I107" s="181"/>
      <c r="J107" s="19">
        <v>4</v>
      </c>
      <c r="K107" s="19">
        <v>2</v>
      </c>
      <c r="L107" s="19">
        <v>1</v>
      </c>
      <c r="M107" s="19">
        <v>0</v>
      </c>
      <c r="N107" s="20">
        <f t="shared" ref="N107:N112" si="29">K107+L107+M107</f>
        <v>3</v>
      </c>
      <c r="O107" s="21">
        <f t="shared" ref="O107:O113" si="30">P107-N107</f>
        <v>5</v>
      </c>
      <c r="P107" s="21">
        <f t="shared" ref="P107:P113" si="31">ROUND(PRODUCT(J107,25)/12,0)</f>
        <v>8</v>
      </c>
      <c r="Q107" s="54" t="s">
        <v>34</v>
      </c>
      <c r="R107" s="19"/>
      <c r="S107" s="47"/>
      <c r="T107" s="19" t="s">
        <v>41</v>
      </c>
    </row>
    <row r="108" spans="1:20">
      <c r="A108" s="59" t="s">
        <v>156</v>
      </c>
      <c r="B108" s="181" t="s">
        <v>157</v>
      </c>
      <c r="C108" s="181"/>
      <c r="D108" s="181"/>
      <c r="E108" s="181"/>
      <c r="F108" s="181"/>
      <c r="G108" s="181"/>
      <c r="H108" s="181"/>
      <c r="I108" s="181"/>
      <c r="J108" s="19">
        <v>4</v>
      </c>
      <c r="K108" s="19">
        <v>1</v>
      </c>
      <c r="L108" s="19">
        <v>2</v>
      </c>
      <c r="M108" s="19">
        <v>0</v>
      </c>
      <c r="N108" s="20">
        <f t="shared" si="29"/>
        <v>3</v>
      </c>
      <c r="O108" s="21">
        <f t="shared" si="30"/>
        <v>5</v>
      </c>
      <c r="P108" s="21">
        <f t="shared" si="31"/>
        <v>8</v>
      </c>
      <c r="Q108" s="54" t="s">
        <v>34</v>
      </c>
      <c r="R108" s="19"/>
      <c r="S108" s="47"/>
      <c r="T108" s="19" t="s">
        <v>41</v>
      </c>
    </row>
    <row r="109" spans="1:20">
      <c r="A109" s="59" t="s">
        <v>158</v>
      </c>
      <c r="B109" s="181" t="s">
        <v>159</v>
      </c>
      <c r="C109" s="181"/>
      <c r="D109" s="181"/>
      <c r="E109" s="181"/>
      <c r="F109" s="181"/>
      <c r="G109" s="181"/>
      <c r="H109" s="181"/>
      <c r="I109" s="181"/>
      <c r="J109" s="19">
        <v>4</v>
      </c>
      <c r="K109" s="19">
        <v>2</v>
      </c>
      <c r="L109" s="19">
        <v>1</v>
      </c>
      <c r="M109" s="19">
        <v>0</v>
      </c>
      <c r="N109" s="20">
        <f t="shared" si="29"/>
        <v>3</v>
      </c>
      <c r="O109" s="21">
        <f t="shared" si="30"/>
        <v>5</v>
      </c>
      <c r="P109" s="21">
        <f t="shared" si="31"/>
        <v>8</v>
      </c>
      <c r="Q109" s="54" t="s">
        <v>34</v>
      </c>
      <c r="R109" s="19"/>
      <c r="S109" s="47"/>
      <c r="T109" s="19" t="s">
        <v>41</v>
      </c>
    </row>
    <row r="110" spans="1:20">
      <c r="A110" s="59" t="s">
        <v>160</v>
      </c>
      <c r="B110" s="181" t="s">
        <v>161</v>
      </c>
      <c r="C110" s="181"/>
      <c r="D110" s="181"/>
      <c r="E110" s="181"/>
      <c r="F110" s="181"/>
      <c r="G110" s="181"/>
      <c r="H110" s="181"/>
      <c r="I110" s="181"/>
      <c r="J110" s="19">
        <v>4</v>
      </c>
      <c r="K110" s="19">
        <v>1</v>
      </c>
      <c r="L110" s="19">
        <v>2</v>
      </c>
      <c r="M110" s="19">
        <v>0</v>
      </c>
      <c r="N110" s="20">
        <f t="shared" si="29"/>
        <v>3</v>
      </c>
      <c r="O110" s="21">
        <f t="shared" si="30"/>
        <v>5</v>
      </c>
      <c r="P110" s="21">
        <f t="shared" si="31"/>
        <v>8</v>
      </c>
      <c r="Q110" s="54" t="s">
        <v>34</v>
      </c>
      <c r="R110" s="19"/>
      <c r="S110" s="47"/>
      <c r="T110" s="19" t="s">
        <v>41</v>
      </c>
    </row>
    <row r="111" spans="1:20" s="39" customFormat="1">
      <c r="A111" s="110" t="s">
        <v>239</v>
      </c>
      <c r="B111" s="178" t="s">
        <v>148</v>
      </c>
      <c r="C111" s="179"/>
      <c r="D111" s="179"/>
      <c r="E111" s="179"/>
      <c r="F111" s="179"/>
      <c r="G111" s="179"/>
      <c r="H111" s="179"/>
      <c r="I111" s="180"/>
      <c r="J111" s="19">
        <v>3</v>
      </c>
      <c r="K111" s="19">
        <v>2</v>
      </c>
      <c r="L111" s="19">
        <v>1</v>
      </c>
      <c r="M111" s="19">
        <v>0</v>
      </c>
      <c r="N111" s="43">
        <f t="shared" ref="N111" si="32">K111+L111+M111</f>
        <v>3</v>
      </c>
      <c r="O111" s="21">
        <f t="shared" ref="O111" si="33">P111-N111</f>
        <v>3</v>
      </c>
      <c r="P111" s="21">
        <f t="shared" ref="P111" si="34">ROUND(PRODUCT(J111,25)/12,0)</f>
        <v>6</v>
      </c>
      <c r="Q111" s="54"/>
      <c r="R111" s="19" t="s">
        <v>30</v>
      </c>
      <c r="S111" s="47"/>
      <c r="T111" s="19" t="s">
        <v>41</v>
      </c>
    </row>
    <row r="112" spans="1:20">
      <c r="A112" s="41" t="s">
        <v>162</v>
      </c>
      <c r="B112" s="178" t="s">
        <v>150</v>
      </c>
      <c r="C112" s="179"/>
      <c r="D112" s="179"/>
      <c r="E112" s="179"/>
      <c r="F112" s="179"/>
      <c r="G112" s="179"/>
      <c r="H112" s="179"/>
      <c r="I112" s="180"/>
      <c r="J112" s="19">
        <v>3</v>
      </c>
      <c r="K112" s="19">
        <v>1</v>
      </c>
      <c r="L112" s="19">
        <v>1</v>
      </c>
      <c r="M112" s="19">
        <v>0</v>
      </c>
      <c r="N112" s="20">
        <f t="shared" si="29"/>
        <v>2</v>
      </c>
      <c r="O112" s="21">
        <f t="shared" si="30"/>
        <v>4</v>
      </c>
      <c r="P112" s="21">
        <f t="shared" si="31"/>
        <v>6</v>
      </c>
      <c r="Q112" s="54"/>
      <c r="R112" s="19" t="s">
        <v>30</v>
      </c>
      <c r="S112" s="47"/>
      <c r="T112" s="19" t="s">
        <v>41</v>
      </c>
    </row>
    <row r="113" spans="1:20">
      <c r="A113" s="41" t="s">
        <v>163</v>
      </c>
      <c r="B113" s="178" t="s">
        <v>164</v>
      </c>
      <c r="C113" s="179"/>
      <c r="D113" s="179"/>
      <c r="E113" s="179"/>
      <c r="F113" s="179"/>
      <c r="G113" s="179"/>
      <c r="H113" s="179"/>
      <c r="I113" s="180"/>
      <c r="J113" s="19">
        <v>3</v>
      </c>
      <c r="K113" s="196" t="s">
        <v>165</v>
      </c>
      <c r="L113" s="197"/>
      <c r="M113" s="198"/>
      <c r="N113" s="20">
        <v>1</v>
      </c>
      <c r="O113" s="21">
        <f t="shared" si="30"/>
        <v>5</v>
      </c>
      <c r="P113" s="21">
        <f t="shared" si="31"/>
        <v>6</v>
      </c>
      <c r="Q113" s="54"/>
      <c r="R113" s="19" t="s">
        <v>30</v>
      </c>
      <c r="S113" s="47"/>
      <c r="T113" s="19" t="s">
        <v>41</v>
      </c>
    </row>
    <row r="114" spans="1:20">
      <c r="A114" s="24" t="s">
        <v>27</v>
      </c>
      <c r="B114" s="173"/>
      <c r="C114" s="174"/>
      <c r="D114" s="174"/>
      <c r="E114" s="174"/>
      <c r="F114" s="174"/>
      <c r="G114" s="174"/>
      <c r="H114" s="174"/>
      <c r="I114" s="175"/>
      <c r="J114" s="24">
        <f t="shared" ref="J114:P114" si="35">SUM(J106:J113)</f>
        <v>30</v>
      </c>
      <c r="K114" s="24">
        <f t="shared" si="35"/>
        <v>11</v>
      </c>
      <c r="L114" s="24">
        <f t="shared" si="35"/>
        <v>10</v>
      </c>
      <c r="M114" s="24">
        <f t="shared" si="35"/>
        <v>0</v>
      </c>
      <c r="N114" s="24">
        <f t="shared" si="35"/>
        <v>22</v>
      </c>
      <c r="O114" s="24">
        <f t="shared" si="35"/>
        <v>38</v>
      </c>
      <c r="P114" s="24">
        <f t="shared" si="35"/>
        <v>60</v>
      </c>
      <c r="Q114" s="24">
        <f>COUNTIF(Q106:Q113,"E")</f>
        <v>5</v>
      </c>
      <c r="R114" s="24">
        <f>COUNTIF(R106:R113,"C")</f>
        <v>3</v>
      </c>
      <c r="S114" s="24">
        <f>COUNTIF(S106:S113,"VP")</f>
        <v>0</v>
      </c>
      <c r="T114" s="25"/>
    </row>
    <row r="115" spans="1:20" ht="144.75" customHeight="1"/>
    <row r="116" spans="1:20" ht="19.5" customHeight="1">
      <c r="A116" s="200" t="s">
        <v>252</v>
      </c>
      <c r="B116" s="200"/>
      <c r="C116" s="200"/>
      <c r="D116" s="200"/>
      <c r="E116" s="200"/>
      <c r="F116" s="200"/>
      <c r="G116" s="200"/>
      <c r="H116" s="200"/>
      <c r="I116" s="200"/>
      <c r="J116" s="200"/>
      <c r="K116" s="200"/>
      <c r="L116" s="200"/>
      <c r="M116" s="200"/>
      <c r="N116" s="200"/>
      <c r="O116" s="200"/>
      <c r="P116" s="200"/>
      <c r="Q116" s="200"/>
      <c r="R116" s="200"/>
      <c r="S116" s="200"/>
      <c r="T116" s="200"/>
    </row>
    <row r="117" spans="1:20" ht="27.75" customHeight="1">
      <c r="A117" s="162" t="s">
        <v>29</v>
      </c>
      <c r="B117" s="156" t="s">
        <v>28</v>
      </c>
      <c r="C117" s="157"/>
      <c r="D117" s="157"/>
      <c r="E117" s="157"/>
      <c r="F117" s="157"/>
      <c r="G117" s="157"/>
      <c r="H117" s="157"/>
      <c r="I117" s="158"/>
      <c r="J117" s="152" t="s">
        <v>43</v>
      </c>
      <c r="K117" s="154" t="s">
        <v>26</v>
      </c>
      <c r="L117" s="154"/>
      <c r="M117" s="154"/>
      <c r="N117" s="154" t="s">
        <v>44</v>
      </c>
      <c r="O117" s="155"/>
      <c r="P117" s="155"/>
      <c r="Q117" s="154" t="s">
        <v>25</v>
      </c>
      <c r="R117" s="154"/>
      <c r="S117" s="154"/>
      <c r="T117" s="154" t="s">
        <v>24</v>
      </c>
    </row>
    <row r="118" spans="1:20" ht="12.75" customHeight="1">
      <c r="A118" s="163"/>
      <c r="B118" s="159"/>
      <c r="C118" s="160"/>
      <c r="D118" s="160"/>
      <c r="E118" s="160"/>
      <c r="F118" s="160"/>
      <c r="G118" s="160"/>
      <c r="H118" s="160"/>
      <c r="I118" s="161"/>
      <c r="J118" s="153"/>
      <c r="K118" s="4" t="s">
        <v>30</v>
      </c>
      <c r="L118" s="4" t="s">
        <v>31</v>
      </c>
      <c r="M118" s="4" t="s">
        <v>32</v>
      </c>
      <c r="N118" s="4" t="s">
        <v>36</v>
      </c>
      <c r="O118" s="4" t="s">
        <v>9</v>
      </c>
      <c r="P118" s="4" t="s">
        <v>33</v>
      </c>
      <c r="Q118" s="4" t="s">
        <v>34</v>
      </c>
      <c r="R118" s="4" t="s">
        <v>30</v>
      </c>
      <c r="S118" s="4" t="s">
        <v>35</v>
      </c>
      <c r="T118" s="154"/>
    </row>
    <row r="119" spans="1:20">
      <c r="A119" s="232" t="s">
        <v>253</v>
      </c>
      <c r="B119" s="233"/>
      <c r="C119" s="233"/>
      <c r="D119" s="233"/>
      <c r="E119" s="233"/>
      <c r="F119" s="233"/>
      <c r="G119" s="233"/>
      <c r="H119" s="233"/>
      <c r="I119" s="233"/>
      <c r="J119" s="233"/>
      <c r="K119" s="233"/>
      <c r="L119" s="233"/>
      <c r="M119" s="233"/>
      <c r="N119" s="233"/>
      <c r="O119" s="233"/>
      <c r="P119" s="233"/>
      <c r="Q119" s="233"/>
      <c r="R119" s="233"/>
      <c r="S119" s="233"/>
      <c r="T119" s="234"/>
    </row>
    <row r="120" spans="1:20">
      <c r="A120" s="65" t="s">
        <v>166</v>
      </c>
      <c r="B120" s="66" t="s">
        <v>167</v>
      </c>
      <c r="C120" s="67"/>
      <c r="D120" s="67"/>
      <c r="E120" s="67"/>
      <c r="F120" s="67"/>
      <c r="G120" s="67"/>
      <c r="H120" s="67"/>
      <c r="I120" s="68"/>
      <c r="J120" s="69">
        <v>3</v>
      </c>
      <c r="K120" s="69">
        <v>2</v>
      </c>
      <c r="L120" s="69">
        <v>1</v>
      </c>
      <c r="M120" s="69">
        <v>0</v>
      </c>
      <c r="N120" s="21">
        <f>K120+L120+M120</f>
        <v>3</v>
      </c>
      <c r="O120" s="21">
        <f>P120-N120</f>
        <v>2</v>
      </c>
      <c r="P120" s="21">
        <f>ROUND(PRODUCT(J120,25)/14,0)</f>
        <v>5</v>
      </c>
      <c r="Q120" s="31"/>
      <c r="R120" s="69" t="s">
        <v>30</v>
      </c>
      <c r="S120" s="73"/>
      <c r="T120" s="19" t="s">
        <v>39</v>
      </c>
    </row>
    <row r="121" spans="1:20" s="39" customFormat="1">
      <c r="A121" s="65" t="s">
        <v>168</v>
      </c>
      <c r="B121" s="70" t="s">
        <v>169</v>
      </c>
      <c r="C121" s="71"/>
      <c r="D121" s="71"/>
      <c r="E121" s="71"/>
      <c r="F121" s="71"/>
      <c r="G121" s="71"/>
      <c r="H121" s="71"/>
      <c r="I121" s="72"/>
      <c r="J121" s="69">
        <v>3</v>
      </c>
      <c r="K121" s="69">
        <v>2</v>
      </c>
      <c r="L121" s="69">
        <v>1</v>
      </c>
      <c r="M121" s="69">
        <v>0</v>
      </c>
      <c r="N121" s="21">
        <f>K121+L121+M121</f>
        <v>3</v>
      </c>
      <c r="O121" s="21">
        <f>P121-N121</f>
        <v>2</v>
      </c>
      <c r="P121" s="21">
        <f>ROUND(PRODUCT(J121,25)/14,0)</f>
        <v>5</v>
      </c>
      <c r="Q121" s="31"/>
      <c r="R121" s="69" t="s">
        <v>30</v>
      </c>
      <c r="S121" s="73"/>
      <c r="T121" s="19" t="s">
        <v>39</v>
      </c>
    </row>
    <row r="122" spans="1:20" s="39" customFormat="1">
      <c r="A122" s="65" t="s">
        <v>170</v>
      </c>
      <c r="B122" s="70" t="s">
        <v>171</v>
      </c>
      <c r="C122" s="71"/>
      <c r="D122" s="71"/>
      <c r="E122" s="71"/>
      <c r="F122" s="71"/>
      <c r="G122" s="71"/>
      <c r="H122" s="71"/>
      <c r="I122" s="72"/>
      <c r="J122" s="69">
        <v>3</v>
      </c>
      <c r="K122" s="69">
        <v>2</v>
      </c>
      <c r="L122" s="69">
        <v>1</v>
      </c>
      <c r="M122" s="69">
        <v>0</v>
      </c>
      <c r="N122" s="21">
        <f>K122+L122+M122</f>
        <v>3</v>
      </c>
      <c r="O122" s="21">
        <f>P122-N122</f>
        <v>2</v>
      </c>
      <c r="P122" s="21">
        <f>ROUND(PRODUCT(J122,25)/14,0)</f>
        <v>5</v>
      </c>
      <c r="Q122" s="31"/>
      <c r="R122" s="69" t="s">
        <v>30</v>
      </c>
      <c r="S122" s="73"/>
      <c r="T122" s="19" t="s">
        <v>39</v>
      </c>
    </row>
    <row r="123" spans="1:20" s="39" customFormat="1">
      <c r="A123" s="65" t="s">
        <v>172</v>
      </c>
      <c r="B123" s="70" t="s">
        <v>173</v>
      </c>
      <c r="C123" s="71"/>
      <c r="D123" s="71"/>
      <c r="E123" s="71"/>
      <c r="F123" s="71"/>
      <c r="G123" s="71"/>
      <c r="H123" s="71"/>
      <c r="I123" s="72"/>
      <c r="J123" s="69">
        <v>3</v>
      </c>
      <c r="K123" s="69">
        <v>2</v>
      </c>
      <c r="L123" s="69">
        <v>1</v>
      </c>
      <c r="M123" s="69">
        <v>0</v>
      </c>
      <c r="N123" s="21">
        <f>K123+L123+M123</f>
        <v>3</v>
      </c>
      <c r="O123" s="21">
        <f>P123-N123</f>
        <v>2</v>
      </c>
      <c r="P123" s="21">
        <f>ROUND(PRODUCT(J123,25)/14,0)</f>
        <v>5</v>
      </c>
      <c r="Q123" s="31"/>
      <c r="R123" s="69" t="s">
        <v>30</v>
      </c>
      <c r="S123" s="73"/>
      <c r="T123" s="19" t="s">
        <v>39</v>
      </c>
    </row>
    <row r="124" spans="1:20">
      <c r="A124" s="65" t="s">
        <v>174</v>
      </c>
      <c r="B124" s="66" t="s">
        <v>175</v>
      </c>
      <c r="C124" s="67"/>
      <c r="D124" s="67"/>
      <c r="E124" s="67"/>
      <c r="F124" s="67"/>
      <c r="G124" s="67"/>
      <c r="H124" s="67"/>
      <c r="I124" s="68"/>
      <c r="J124" s="69">
        <v>3</v>
      </c>
      <c r="K124" s="69">
        <v>2</v>
      </c>
      <c r="L124" s="69">
        <v>1</v>
      </c>
      <c r="M124" s="69">
        <v>0</v>
      </c>
      <c r="N124" s="21">
        <f t="shared" ref="N124" si="36">K124+L124+M124</f>
        <v>3</v>
      </c>
      <c r="O124" s="21">
        <f t="shared" ref="O124" si="37">P124-N124</f>
        <v>2</v>
      </c>
      <c r="P124" s="21">
        <f t="shared" ref="P124" si="38">ROUND(PRODUCT(J124,25)/14,0)</f>
        <v>5</v>
      </c>
      <c r="Q124" s="31"/>
      <c r="R124" s="69" t="s">
        <v>30</v>
      </c>
      <c r="S124" s="73"/>
      <c r="T124" s="19" t="s">
        <v>39</v>
      </c>
    </row>
    <row r="125" spans="1:20" s="46" customFormat="1">
      <c r="A125" s="102" t="s">
        <v>218</v>
      </c>
      <c r="B125" s="103" t="s">
        <v>219</v>
      </c>
      <c r="C125" s="93"/>
      <c r="D125" s="93"/>
      <c r="E125" s="93"/>
      <c r="F125" s="93"/>
      <c r="G125" s="93"/>
      <c r="H125" s="93"/>
      <c r="I125" s="68"/>
      <c r="J125" s="69">
        <v>3</v>
      </c>
      <c r="K125" s="69">
        <v>2</v>
      </c>
      <c r="L125" s="69">
        <v>1</v>
      </c>
      <c r="M125" s="69">
        <v>0</v>
      </c>
      <c r="N125" s="21">
        <f t="shared" ref="N125" si="39">K125+L125+M125</f>
        <v>3</v>
      </c>
      <c r="O125" s="21">
        <f t="shared" ref="O125" si="40">P125-N125</f>
        <v>2</v>
      </c>
      <c r="P125" s="21">
        <f t="shared" ref="P125" si="41">ROUND(PRODUCT(J125,25)/14,0)</f>
        <v>5</v>
      </c>
      <c r="Q125" s="31"/>
      <c r="R125" s="69" t="s">
        <v>30</v>
      </c>
      <c r="S125" s="73"/>
      <c r="T125" s="19" t="s">
        <v>39</v>
      </c>
    </row>
    <row r="126" spans="1:20">
      <c r="A126" s="65" t="s">
        <v>176</v>
      </c>
      <c r="B126" s="66" t="s">
        <v>177</v>
      </c>
      <c r="C126" s="67"/>
      <c r="D126" s="67"/>
      <c r="E126" s="67"/>
      <c r="F126" s="67"/>
      <c r="G126" s="67"/>
      <c r="H126" s="67"/>
      <c r="I126" s="68"/>
      <c r="J126" s="69">
        <v>3</v>
      </c>
      <c r="K126" s="69">
        <v>2</v>
      </c>
      <c r="L126" s="69">
        <v>1</v>
      </c>
      <c r="M126" s="69">
        <v>0</v>
      </c>
      <c r="N126" s="21">
        <f>K126+L126+M126</f>
        <v>3</v>
      </c>
      <c r="O126" s="21">
        <f>P126-N126</f>
        <v>2</v>
      </c>
      <c r="P126" s="21">
        <f>ROUND(PRODUCT(J126,25)/14,0)</f>
        <v>5</v>
      </c>
      <c r="Q126" s="31"/>
      <c r="R126" s="69" t="s">
        <v>30</v>
      </c>
      <c r="S126" s="73"/>
      <c r="T126" s="19" t="s">
        <v>39</v>
      </c>
    </row>
    <row r="127" spans="1:20">
      <c r="A127" s="149" t="s">
        <v>254</v>
      </c>
      <c r="B127" s="230"/>
      <c r="C127" s="230"/>
      <c r="D127" s="230"/>
      <c r="E127" s="230"/>
      <c r="F127" s="230"/>
      <c r="G127" s="230"/>
      <c r="H127" s="230"/>
      <c r="I127" s="230"/>
      <c r="J127" s="230"/>
      <c r="K127" s="230"/>
      <c r="L127" s="230"/>
      <c r="M127" s="230"/>
      <c r="N127" s="230"/>
      <c r="O127" s="230"/>
      <c r="P127" s="230"/>
      <c r="Q127" s="230"/>
      <c r="R127" s="230"/>
      <c r="S127" s="230"/>
      <c r="T127" s="231"/>
    </row>
    <row r="128" spans="1:20">
      <c r="A128" s="65" t="s">
        <v>178</v>
      </c>
      <c r="B128" s="66" t="s">
        <v>179</v>
      </c>
      <c r="C128" s="67"/>
      <c r="D128" s="67"/>
      <c r="E128" s="67"/>
      <c r="F128" s="67"/>
      <c r="G128" s="67"/>
      <c r="H128" s="67"/>
      <c r="I128" s="68"/>
      <c r="J128" s="69">
        <v>3</v>
      </c>
      <c r="K128" s="69">
        <v>2</v>
      </c>
      <c r="L128" s="69">
        <v>1</v>
      </c>
      <c r="M128" s="69">
        <v>0</v>
      </c>
      <c r="N128" s="21">
        <f t="shared" ref="N128:N133" si="42">K128+L128+M128</f>
        <v>3</v>
      </c>
      <c r="O128" s="21">
        <f t="shared" ref="O128:O133" si="43">P128-N128</f>
        <v>2</v>
      </c>
      <c r="P128" s="21">
        <f t="shared" ref="P128:P133" si="44">ROUND(PRODUCT(J128,25)/14,0)</f>
        <v>5</v>
      </c>
      <c r="Q128" s="69"/>
      <c r="R128" s="69" t="s">
        <v>30</v>
      </c>
      <c r="S128" s="73"/>
      <c r="T128" s="19" t="s">
        <v>41</v>
      </c>
    </row>
    <row r="129" spans="1:20" s="39" customFormat="1">
      <c r="A129" s="65" t="s">
        <v>180</v>
      </c>
      <c r="B129" s="70" t="s">
        <v>181</v>
      </c>
      <c r="C129" s="71"/>
      <c r="D129" s="71"/>
      <c r="E129" s="71"/>
      <c r="F129" s="71"/>
      <c r="G129" s="71"/>
      <c r="H129" s="71"/>
      <c r="I129" s="72"/>
      <c r="J129" s="69">
        <v>3</v>
      </c>
      <c r="K129" s="69">
        <v>2</v>
      </c>
      <c r="L129" s="69">
        <v>1</v>
      </c>
      <c r="M129" s="69">
        <v>0</v>
      </c>
      <c r="N129" s="21">
        <f t="shared" si="42"/>
        <v>3</v>
      </c>
      <c r="O129" s="21">
        <f t="shared" si="43"/>
        <v>2</v>
      </c>
      <c r="P129" s="21">
        <f t="shared" si="44"/>
        <v>5</v>
      </c>
      <c r="Q129" s="69"/>
      <c r="R129" s="69" t="s">
        <v>30</v>
      </c>
      <c r="S129" s="73"/>
      <c r="T129" s="19" t="s">
        <v>41</v>
      </c>
    </row>
    <row r="130" spans="1:20" s="39" customFormat="1">
      <c r="A130" s="65" t="s">
        <v>182</v>
      </c>
      <c r="B130" s="70" t="s">
        <v>183</v>
      </c>
      <c r="C130" s="71"/>
      <c r="D130" s="71"/>
      <c r="E130" s="71"/>
      <c r="F130" s="71"/>
      <c r="G130" s="71"/>
      <c r="H130" s="71"/>
      <c r="I130" s="72"/>
      <c r="J130" s="69">
        <v>3</v>
      </c>
      <c r="K130" s="69">
        <v>2</v>
      </c>
      <c r="L130" s="69">
        <v>1</v>
      </c>
      <c r="M130" s="69">
        <v>0</v>
      </c>
      <c r="N130" s="21">
        <f t="shared" si="42"/>
        <v>3</v>
      </c>
      <c r="O130" s="21">
        <f t="shared" si="43"/>
        <v>2</v>
      </c>
      <c r="P130" s="21">
        <f t="shared" si="44"/>
        <v>5</v>
      </c>
      <c r="Q130" s="69"/>
      <c r="R130" s="69" t="s">
        <v>30</v>
      </c>
      <c r="S130" s="73"/>
      <c r="T130" s="19" t="s">
        <v>41</v>
      </c>
    </row>
    <row r="131" spans="1:20" s="39" customFormat="1">
      <c r="A131" s="65" t="s">
        <v>184</v>
      </c>
      <c r="B131" s="70" t="s">
        <v>185</v>
      </c>
      <c r="C131" s="71"/>
      <c r="D131" s="71"/>
      <c r="E131" s="71"/>
      <c r="F131" s="71"/>
      <c r="G131" s="71"/>
      <c r="H131" s="71"/>
      <c r="I131" s="72"/>
      <c r="J131" s="69">
        <v>3</v>
      </c>
      <c r="K131" s="69">
        <v>2</v>
      </c>
      <c r="L131" s="69">
        <v>1</v>
      </c>
      <c r="M131" s="69">
        <v>0</v>
      </c>
      <c r="N131" s="21">
        <f t="shared" si="42"/>
        <v>3</v>
      </c>
      <c r="O131" s="21">
        <f t="shared" si="43"/>
        <v>2</v>
      </c>
      <c r="P131" s="21">
        <f t="shared" si="44"/>
        <v>5</v>
      </c>
      <c r="Q131" s="69"/>
      <c r="R131" s="69" t="s">
        <v>30</v>
      </c>
      <c r="S131" s="73"/>
      <c r="T131" s="19" t="s">
        <v>41</v>
      </c>
    </row>
    <row r="132" spans="1:20">
      <c r="A132" s="65" t="s">
        <v>186</v>
      </c>
      <c r="B132" s="66" t="s">
        <v>187</v>
      </c>
      <c r="C132" s="67"/>
      <c r="D132" s="67"/>
      <c r="E132" s="67"/>
      <c r="F132" s="67"/>
      <c r="G132" s="67"/>
      <c r="H132" s="67"/>
      <c r="I132" s="68"/>
      <c r="J132" s="69">
        <v>3</v>
      </c>
      <c r="K132" s="69">
        <v>2</v>
      </c>
      <c r="L132" s="69">
        <v>1</v>
      </c>
      <c r="M132" s="69">
        <v>0</v>
      </c>
      <c r="N132" s="21">
        <f t="shared" si="42"/>
        <v>3</v>
      </c>
      <c r="O132" s="21">
        <f t="shared" si="43"/>
        <v>2</v>
      </c>
      <c r="P132" s="21">
        <f t="shared" si="44"/>
        <v>5</v>
      </c>
      <c r="Q132" s="69"/>
      <c r="R132" s="69" t="s">
        <v>30</v>
      </c>
      <c r="S132" s="73"/>
      <c r="T132" s="19" t="s">
        <v>41</v>
      </c>
    </row>
    <row r="133" spans="1:20">
      <c r="A133" s="65" t="s">
        <v>188</v>
      </c>
      <c r="B133" s="66" t="s">
        <v>189</v>
      </c>
      <c r="C133" s="67"/>
      <c r="D133" s="67"/>
      <c r="E133" s="67"/>
      <c r="F133" s="67"/>
      <c r="G133" s="67"/>
      <c r="H133" s="67"/>
      <c r="I133" s="68"/>
      <c r="J133" s="69">
        <v>3</v>
      </c>
      <c r="K133" s="69">
        <v>2</v>
      </c>
      <c r="L133" s="69">
        <v>1</v>
      </c>
      <c r="M133" s="69">
        <v>0</v>
      </c>
      <c r="N133" s="21">
        <f t="shared" si="42"/>
        <v>3</v>
      </c>
      <c r="O133" s="21">
        <f t="shared" si="43"/>
        <v>2</v>
      </c>
      <c r="P133" s="21">
        <f t="shared" si="44"/>
        <v>5</v>
      </c>
      <c r="Q133" s="69"/>
      <c r="R133" s="69" t="s">
        <v>30</v>
      </c>
      <c r="S133" s="73"/>
      <c r="T133" s="19" t="s">
        <v>41</v>
      </c>
    </row>
    <row r="134" spans="1:20">
      <c r="A134" s="149" t="s">
        <v>255</v>
      </c>
      <c r="B134" s="230"/>
      <c r="C134" s="230"/>
      <c r="D134" s="230"/>
      <c r="E134" s="230"/>
      <c r="F134" s="230"/>
      <c r="G134" s="230"/>
      <c r="H134" s="230"/>
      <c r="I134" s="230"/>
      <c r="J134" s="230"/>
      <c r="K134" s="230"/>
      <c r="L134" s="230"/>
      <c r="M134" s="230"/>
      <c r="N134" s="230"/>
      <c r="O134" s="230"/>
      <c r="P134" s="230"/>
      <c r="Q134" s="230"/>
      <c r="R134" s="230"/>
      <c r="S134" s="230"/>
      <c r="T134" s="231"/>
    </row>
    <row r="135" spans="1:20">
      <c r="A135" s="104" t="s">
        <v>190</v>
      </c>
      <c r="B135" s="105" t="s">
        <v>191</v>
      </c>
      <c r="C135" s="106"/>
      <c r="D135" s="106"/>
      <c r="E135" s="106"/>
      <c r="F135" s="94"/>
      <c r="G135" s="94"/>
      <c r="H135" s="95"/>
      <c r="I135" s="96"/>
      <c r="J135" s="69">
        <v>3</v>
      </c>
      <c r="K135" s="69">
        <v>1</v>
      </c>
      <c r="L135" s="69">
        <v>1</v>
      </c>
      <c r="M135" s="69">
        <v>0</v>
      </c>
      <c r="N135" s="21">
        <f t="shared" ref="N135:N137" si="45">K135+L135+M135</f>
        <v>2</v>
      </c>
      <c r="O135" s="21">
        <f t="shared" ref="O135:O137" si="46">P135-N135</f>
        <v>3</v>
      </c>
      <c r="P135" s="21">
        <f t="shared" ref="P135:P137" si="47">ROUND(PRODUCT(J135,25)/14,0)</f>
        <v>5</v>
      </c>
      <c r="Q135" s="69"/>
      <c r="R135" s="69" t="s">
        <v>30</v>
      </c>
      <c r="S135" s="73"/>
      <c r="T135" s="19" t="s">
        <v>41</v>
      </c>
    </row>
    <row r="136" spans="1:20" s="39" customFormat="1">
      <c r="A136" s="64" t="s">
        <v>192</v>
      </c>
      <c r="B136" s="195" t="s">
        <v>193</v>
      </c>
      <c r="C136" s="195"/>
      <c r="D136" s="195"/>
      <c r="E136" s="195"/>
      <c r="F136" s="195"/>
      <c r="G136" s="195"/>
      <c r="H136" s="195"/>
      <c r="I136" s="195"/>
      <c r="J136" s="69">
        <v>3</v>
      </c>
      <c r="K136" s="69">
        <v>1</v>
      </c>
      <c r="L136" s="69">
        <v>1</v>
      </c>
      <c r="M136" s="69">
        <v>0</v>
      </c>
      <c r="N136" s="21">
        <f t="shared" si="45"/>
        <v>2</v>
      </c>
      <c r="O136" s="21">
        <f t="shared" si="46"/>
        <v>3</v>
      </c>
      <c r="P136" s="21">
        <f t="shared" si="47"/>
        <v>5</v>
      </c>
      <c r="Q136" s="69"/>
      <c r="R136" s="69" t="s">
        <v>30</v>
      </c>
      <c r="S136" s="73"/>
      <c r="T136" s="19" t="s">
        <v>41</v>
      </c>
    </row>
    <row r="137" spans="1:20">
      <c r="A137" s="64" t="s">
        <v>196</v>
      </c>
      <c r="B137" s="195" t="s">
        <v>197</v>
      </c>
      <c r="C137" s="195"/>
      <c r="D137" s="195"/>
      <c r="E137" s="195"/>
      <c r="F137" s="195"/>
      <c r="G137" s="195"/>
      <c r="H137" s="195"/>
      <c r="I137" s="195"/>
      <c r="J137" s="69">
        <v>3</v>
      </c>
      <c r="K137" s="69">
        <v>1</v>
      </c>
      <c r="L137" s="69">
        <v>1</v>
      </c>
      <c r="M137" s="69">
        <v>0</v>
      </c>
      <c r="N137" s="21">
        <f t="shared" si="45"/>
        <v>2</v>
      </c>
      <c r="O137" s="21">
        <f t="shared" si="46"/>
        <v>3</v>
      </c>
      <c r="P137" s="21">
        <f t="shared" si="47"/>
        <v>5</v>
      </c>
      <c r="Q137" s="69"/>
      <c r="R137" s="69" t="s">
        <v>30</v>
      </c>
      <c r="S137" s="73"/>
      <c r="T137" s="19" t="s">
        <v>41</v>
      </c>
    </row>
    <row r="138" spans="1:20" ht="39.75" customHeight="1">
      <c r="A138" s="74" t="s">
        <v>200</v>
      </c>
      <c r="B138" s="235" t="s">
        <v>241</v>
      </c>
      <c r="C138" s="236"/>
      <c r="D138" s="236"/>
      <c r="E138" s="236"/>
      <c r="F138" s="236"/>
      <c r="G138" s="236"/>
      <c r="H138" s="236"/>
      <c r="I138" s="237"/>
      <c r="J138" s="75">
        <v>3</v>
      </c>
      <c r="K138" s="75">
        <v>1</v>
      </c>
      <c r="L138" s="75">
        <v>1</v>
      </c>
      <c r="M138" s="75">
        <v>0</v>
      </c>
      <c r="N138" s="21">
        <f t="shared" ref="N138:N140" si="48">K138+L138+M138</f>
        <v>2</v>
      </c>
      <c r="O138" s="21">
        <f t="shared" ref="O138:O140" si="49">P138-N138</f>
        <v>3</v>
      </c>
      <c r="P138" s="21">
        <f t="shared" ref="P138:P140" si="50">ROUND(PRODUCT(J138,25)/14,0)</f>
        <v>5</v>
      </c>
      <c r="Q138" s="54"/>
      <c r="R138" s="19" t="s">
        <v>30</v>
      </c>
      <c r="S138" s="47"/>
      <c r="T138" s="19" t="s">
        <v>41</v>
      </c>
    </row>
    <row r="139" spans="1:20">
      <c r="A139" s="64" t="s">
        <v>198</v>
      </c>
      <c r="B139" s="195" t="s">
        <v>199</v>
      </c>
      <c r="C139" s="195"/>
      <c r="D139" s="195"/>
      <c r="E139" s="195"/>
      <c r="F139" s="195"/>
      <c r="G139" s="195"/>
      <c r="H139" s="195"/>
      <c r="I139" s="195"/>
      <c r="J139" s="69">
        <v>3</v>
      </c>
      <c r="K139" s="69">
        <v>1</v>
      </c>
      <c r="L139" s="69">
        <v>1</v>
      </c>
      <c r="M139" s="69">
        <v>0</v>
      </c>
      <c r="N139" s="21">
        <f t="shared" si="48"/>
        <v>2</v>
      </c>
      <c r="O139" s="21">
        <f t="shared" si="49"/>
        <v>3</v>
      </c>
      <c r="P139" s="21">
        <f t="shared" si="50"/>
        <v>5</v>
      </c>
      <c r="Q139" s="69"/>
      <c r="R139" s="69" t="s">
        <v>30</v>
      </c>
      <c r="S139" s="73"/>
      <c r="T139" s="19" t="s">
        <v>41</v>
      </c>
    </row>
    <row r="140" spans="1:20" ht="12.75" customHeight="1">
      <c r="A140" s="98" t="s">
        <v>232</v>
      </c>
      <c r="B140" s="195" t="s">
        <v>233</v>
      </c>
      <c r="C140" s="195"/>
      <c r="D140" s="195"/>
      <c r="E140" s="195"/>
      <c r="F140" s="195"/>
      <c r="G140" s="195"/>
      <c r="H140" s="195"/>
      <c r="I140" s="195"/>
      <c r="J140" s="69">
        <v>3</v>
      </c>
      <c r="K140" s="69">
        <v>1</v>
      </c>
      <c r="L140" s="69">
        <v>1</v>
      </c>
      <c r="M140" s="69">
        <v>0</v>
      </c>
      <c r="N140" s="21">
        <f t="shared" si="48"/>
        <v>2</v>
      </c>
      <c r="O140" s="21">
        <f t="shared" si="49"/>
        <v>3</v>
      </c>
      <c r="P140" s="21">
        <f t="shared" si="50"/>
        <v>5</v>
      </c>
      <c r="Q140" s="69"/>
      <c r="R140" s="69" t="s">
        <v>30</v>
      </c>
      <c r="S140" s="73"/>
      <c r="T140" s="19" t="s">
        <v>41</v>
      </c>
    </row>
    <row r="141" spans="1:20">
      <c r="A141" s="149" t="s">
        <v>250</v>
      </c>
      <c r="B141" s="150"/>
      <c r="C141" s="150"/>
      <c r="D141" s="150"/>
      <c r="E141" s="150"/>
      <c r="F141" s="150"/>
      <c r="G141" s="150"/>
      <c r="H141" s="150"/>
      <c r="I141" s="150"/>
      <c r="J141" s="150"/>
      <c r="K141" s="150"/>
      <c r="L141" s="150"/>
      <c r="M141" s="150"/>
      <c r="N141" s="150"/>
      <c r="O141" s="150"/>
      <c r="P141" s="150"/>
      <c r="Q141" s="150"/>
      <c r="R141" s="150"/>
      <c r="S141" s="150"/>
      <c r="T141" s="151"/>
    </row>
    <row r="142" spans="1:20">
      <c r="A142" s="64" t="s">
        <v>201</v>
      </c>
      <c r="B142" s="195" t="s">
        <v>202</v>
      </c>
      <c r="C142" s="195"/>
      <c r="D142" s="195"/>
      <c r="E142" s="195"/>
      <c r="F142" s="195"/>
      <c r="G142" s="195"/>
      <c r="H142" s="195"/>
      <c r="I142" s="195"/>
      <c r="J142" s="69">
        <v>3</v>
      </c>
      <c r="K142" s="69">
        <v>2</v>
      </c>
      <c r="L142" s="69">
        <v>1</v>
      </c>
      <c r="M142" s="69">
        <v>0</v>
      </c>
      <c r="N142" s="21">
        <f t="shared" ref="N142" si="51">K142+L142+M142</f>
        <v>3</v>
      </c>
      <c r="O142" s="21">
        <f t="shared" ref="O142" si="52">P142-N142</f>
        <v>3</v>
      </c>
      <c r="P142" s="78">
        <f>ROUND(PRODUCT(J142,25)/12,0)</f>
        <v>6</v>
      </c>
      <c r="Q142" s="27"/>
      <c r="R142" s="12" t="s">
        <v>30</v>
      </c>
      <c r="S142" s="28"/>
      <c r="T142" s="19" t="s">
        <v>41</v>
      </c>
    </row>
    <row r="143" spans="1:20">
      <c r="A143" s="64" t="s">
        <v>203</v>
      </c>
      <c r="B143" s="195" t="s">
        <v>204</v>
      </c>
      <c r="C143" s="195"/>
      <c r="D143" s="195"/>
      <c r="E143" s="195"/>
      <c r="F143" s="195"/>
      <c r="G143" s="195"/>
      <c r="H143" s="195"/>
      <c r="I143" s="195"/>
      <c r="J143" s="69">
        <v>3</v>
      </c>
      <c r="K143" s="69">
        <v>2</v>
      </c>
      <c r="L143" s="69">
        <v>1</v>
      </c>
      <c r="M143" s="69">
        <v>0</v>
      </c>
      <c r="N143" s="21">
        <f t="shared" ref="N143:N147" si="53">K143+L143+M143</f>
        <v>3</v>
      </c>
      <c r="O143" s="21">
        <f t="shared" ref="O143:O147" si="54">P143-N143</f>
        <v>3</v>
      </c>
      <c r="P143" s="78">
        <f t="shared" ref="P143:P153" si="55">ROUND(PRODUCT(J143,25)/12,0)</f>
        <v>6</v>
      </c>
      <c r="Q143" s="69"/>
      <c r="R143" s="69" t="s">
        <v>30</v>
      </c>
      <c r="S143" s="73"/>
      <c r="T143" s="19" t="s">
        <v>41</v>
      </c>
    </row>
    <row r="144" spans="1:20">
      <c r="A144" s="65" t="s">
        <v>205</v>
      </c>
      <c r="B144" s="66" t="s">
        <v>206</v>
      </c>
      <c r="C144" s="71"/>
      <c r="D144" s="71"/>
      <c r="E144" s="71"/>
      <c r="F144" s="71"/>
      <c r="G144" s="71"/>
      <c r="H144" s="71"/>
      <c r="I144" s="72"/>
      <c r="J144" s="69">
        <v>3</v>
      </c>
      <c r="K144" s="69">
        <v>2</v>
      </c>
      <c r="L144" s="69">
        <v>1</v>
      </c>
      <c r="M144" s="69">
        <v>0</v>
      </c>
      <c r="N144" s="21">
        <f t="shared" si="53"/>
        <v>3</v>
      </c>
      <c r="O144" s="21">
        <f t="shared" si="54"/>
        <v>3</v>
      </c>
      <c r="P144" s="78">
        <f t="shared" si="55"/>
        <v>6</v>
      </c>
      <c r="Q144" s="69"/>
      <c r="R144" s="69" t="s">
        <v>30</v>
      </c>
      <c r="S144" s="73"/>
      <c r="T144" s="19" t="s">
        <v>41</v>
      </c>
    </row>
    <row r="145" spans="1:20" s="39" customFormat="1">
      <c r="A145" s="65" t="s">
        <v>207</v>
      </c>
      <c r="B145" s="70" t="s">
        <v>208</v>
      </c>
      <c r="C145" s="71"/>
      <c r="D145" s="71"/>
      <c r="E145" s="71"/>
      <c r="F145" s="71"/>
      <c r="G145" s="71"/>
      <c r="H145" s="71"/>
      <c r="I145" s="72"/>
      <c r="J145" s="69">
        <v>3</v>
      </c>
      <c r="K145" s="69">
        <v>2</v>
      </c>
      <c r="L145" s="69">
        <v>1</v>
      </c>
      <c r="M145" s="69">
        <v>0</v>
      </c>
      <c r="N145" s="21">
        <f t="shared" si="53"/>
        <v>3</v>
      </c>
      <c r="O145" s="21">
        <f t="shared" si="54"/>
        <v>3</v>
      </c>
      <c r="P145" s="78">
        <f t="shared" si="55"/>
        <v>6</v>
      </c>
      <c r="Q145" s="69"/>
      <c r="R145" s="69" t="s">
        <v>30</v>
      </c>
      <c r="S145" s="73"/>
      <c r="T145" s="19" t="s">
        <v>41</v>
      </c>
    </row>
    <row r="146" spans="1:20" s="97" customFormat="1">
      <c r="A146" s="107" t="s">
        <v>194</v>
      </c>
      <c r="B146" s="284" t="s">
        <v>195</v>
      </c>
      <c r="C146" s="284"/>
      <c r="D146" s="284"/>
      <c r="E146" s="284"/>
      <c r="F146" s="284"/>
      <c r="G146" s="284"/>
      <c r="H146" s="284"/>
      <c r="I146" s="284"/>
      <c r="J146" s="69">
        <v>3</v>
      </c>
      <c r="K146" s="69">
        <v>2</v>
      </c>
      <c r="L146" s="69">
        <v>1</v>
      </c>
      <c r="M146" s="69">
        <v>0</v>
      </c>
      <c r="N146" s="21">
        <f t="shared" ref="N146" si="56">K146+L146+M146</f>
        <v>3</v>
      </c>
      <c r="O146" s="21">
        <f t="shared" ref="O146" si="57">P146-N146</f>
        <v>3</v>
      </c>
      <c r="P146" s="78">
        <f t="shared" ref="P146" si="58">ROUND(PRODUCT(J146,25)/12,0)</f>
        <v>6</v>
      </c>
      <c r="Q146" s="69"/>
      <c r="R146" s="69" t="s">
        <v>30</v>
      </c>
      <c r="S146" s="73"/>
      <c r="T146" s="19" t="s">
        <v>41</v>
      </c>
    </row>
    <row r="147" spans="1:20" s="39" customFormat="1">
      <c r="A147" s="76" t="s">
        <v>212</v>
      </c>
      <c r="B147" s="199" t="s">
        <v>213</v>
      </c>
      <c r="C147" s="199"/>
      <c r="D147" s="199"/>
      <c r="E147" s="199"/>
      <c r="F147" s="199"/>
      <c r="G147" s="199"/>
      <c r="H147" s="199"/>
      <c r="I147" s="199"/>
      <c r="J147" s="69">
        <v>3</v>
      </c>
      <c r="K147" s="69">
        <v>2</v>
      </c>
      <c r="L147" s="69">
        <v>1</v>
      </c>
      <c r="M147" s="69">
        <v>0</v>
      </c>
      <c r="N147" s="21">
        <f t="shared" si="53"/>
        <v>3</v>
      </c>
      <c r="O147" s="21">
        <f t="shared" si="54"/>
        <v>3</v>
      </c>
      <c r="P147" s="78">
        <f t="shared" si="55"/>
        <v>6</v>
      </c>
      <c r="Q147" s="69"/>
      <c r="R147" s="69" t="s">
        <v>30</v>
      </c>
      <c r="S147" s="73"/>
      <c r="T147" s="19" t="s">
        <v>41</v>
      </c>
    </row>
    <row r="148" spans="1:20">
      <c r="A148" s="149" t="s">
        <v>256</v>
      </c>
      <c r="B148" s="230"/>
      <c r="C148" s="230"/>
      <c r="D148" s="230"/>
      <c r="E148" s="230"/>
      <c r="F148" s="230"/>
      <c r="G148" s="230"/>
      <c r="H148" s="230"/>
      <c r="I148" s="230"/>
      <c r="J148" s="230"/>
      <c r="K148" s="230"/>
      <c r="L148" s="230"/>
      <c r="M148" s="230"/>
      <c r="N148" s="230"/>
      <c r="O148" s="230"/>
      <c r="P148" s="230"/>
      <c r="Q148" s="230"/>
      <c r="R148" s="230"/>
      <c r="S148" s="230"/>
      <c r="T148" s="231"/>
    </row>
    <row r="149" spans="1:20" s="39" customFormat="1">
      <c r="A149" s="108" t="s">
        <v>214</v>
      </c>
      <c r="B149" s="292" t="s">
        <v>215</v>
      </c>
      <c r="C149" s="293"/>
      <c r="D149" s="293"/>
      <c r="E149" s="293"/>
      <c r="F149" s="293"/>
      <c r="G149" s="293"/>
      <c r="H149" s="293"/>
      <c r="I149" s="294"/>
      <c r="J149" s="69">
        <v>3</v>
      </c>
      <c r="K149" s="69">
        <v>1</v>
      </c>
      <c r="L149" s="69">
        <v>1</v>
      </c>
      <c r="M149" s="69">
        <v>0</v>
      </c>
      <c r="N149" s="21">
        <f t="shared" ref="N149" si="59">K149+L149+M149</f>
        <v>2</v>
      </c>
      <c r="O149" s="21">
        <f t="shared" ref="O149" si="60">P149-N149</f>
        <v>4</v>
      </c>
      <c r="P149" s="78">
        <f t="shared" ref="P149" si="61">ROUND(PRODUCT(J149,25)/12,0)</f>
        <v>6</v>
      </c>
      <c r="Q149" s="69"/>
      <c r="R149" s="69" t="s">
        <v>30</v>
      </c>
      <c r="S149" s="73"/>
      <c r="T149" s="19" t="s">
        <v>41</v>
      </c>
    </row>
    <row r="150" spans="1:20" ht="38.25">
      <c r="A150" s="79" t="s">
        <v>211</v>
      </c>
      <c r="B150" s="295" t="s">
        <v>242</v>
      </c>
      <c r="C150" s="296"/>
      <c r="D150" s="296"/>
      <c r="E150" s="296"/>
      <c r="F150" s="296"/>
      <c r="G150" s="296"/>
      <c r="H150" s="296"/>
      <c r="I150" s="297"/>
      <c r="J150" s="19">
        <v>3</v>
      </c>
      <c r="K150" s="19">
        <v>1</v>
      </c>
      <c r="L150" s="19">
        <v>1</v>
      </c>
      <c r="M150" s="19">
        <v>0</v>
      </c>
      <c r="N150" s="21">
        <f t="shared" ref="N150:N151" si="62">K150+L150+M150</f>
        <v>2</v>
      </c>
      <c r="O150" s="21">
        <f t="shared" ref="O150:O151" si="63">P150-N150</f>
        <v>4</v>
      </c>
      <c r="P150" s="78">
        <f t="shared" si="55"/>
        <v>6</v>
      </c>
      <c r="Q150" s="69"/>
      <c r="R150" s="69" t="s">
        <v>30</v>
      </c>
      <c r="S150" s="73"/>
      <c r="T150" s="19" t="s">
        <v>41</v>
      </c>
    </row>
    <row r="151" spans="1:20">
      <c r="A151" s="80" t="s">
        <v>209</v>
      </c>
      <c r="B151" s="66" t="s">
        <v>210</v>
      </c>
      <c r="C151" s="71"/>
      <c r="D151" s="71"/>
      <c r="E151" s="71"/>
      <c r="F151" s="71"/>
      <c r="G151" s="71"/>
      <c r="H151" s="71"/>
      <c r="I151" s="72"/>
      <c r="J151" s="75">
        <v>3</v>
      </c>
      <c r="K151" s="75">
        <v>1</v>
      </c>
      <c r="L151" s="75">
        <v>1</v>
      </c>
      <c r="M151" s="75">
        <v>0</v>
      </c>
      <c r="N151" s="21">
        <f t="shared" si="62"/>
        <v>2</v>
      </c>
      <c r="O151" s="21">
        <f t="shared" si="63"/>
        <v>4</v>
      </c>
      <c r="P151" s="78">
        <f t="shared" si="55"/>
        <v>6</v>
      </c>
      <c r="Q151" s="69"/>
      <c r="R151" s="69" t="s">
        <v>30</v>
      </c>
      <c r="S151" s="73"/>
      <c r="T151" s="19" t="s">
        <v>41</v>
      </c>
    </row>
    <row r="152" spans="1:20" s="97" customFormat="1">
      <c r="A152" s="80" t="s">
        <v>234</v>
      </c>
      <c r="B152" s="70" t="s">
        <v>235</v>
      </c>
      <c r="C152" s="71"/>
      <c r="D152" s="71"/>
      <c r="E152" s="71"/>
      <c r="F152" s="71"/>
      <c r="G152" s="71"/>
      <c r="H152" s="71"/>
      <c r="I152" s="68"/>
      <c r="J152" s="75">
        <v>3</v>
      </c>
      <c r="K152" s="75">
        <v>1</v>
      </c>
      <c r="L152" s="75">
        <v>1</v>
      </c>
      <c r="M152" s="75">
        <v>0</v>
      </c>
      <c r="N152" s="21">
        <f t="shared" ref="N152" si="64">K152+L152+M152</f>
        <v>2</v>
      </c>
      <c r="O152" s="21">
        <f t="shared" ref="O152" si="65">P152-N152</f>
        <v>4</v>
      </c>
      <c r="P152" s="78">
        <f t="shared" ref="P152" si="66">ROUND(PRODUCT(J152,25)/12,0)</f>
        <v>6</v>
      </c>
      <c r="Q152" s="69"/>
      <c r="R152" s="69" t="s">
        <v>30</v>
      </c>
      <c r="S152" s="73"/>
      <c r="T152" s="19" t="s">
        <v>41</v>
      </c>
    </row>
    <row r="153" spans="1:20">
      <c r="A153" s="81" t="s">
        <v>216</v>
      </c>
      <c r="B153" s="65" t="s">
        <v>217</v>
      </c>
      <c r="C153" s="66"/>
      <c r="D153" s="67"/>
      <c r="E153" s="67"/>
      <c r="F153" s="67"/>
      <c r="G153" s="67"/>
      <c r="H153" s="67"/>
      <c r="I153" s="68"/>
      <c r="J153" s="75">
        <v>3</v>
      </c>
      <c r="K153" s="75">
        <v>1</v>
      </c>
      <c r="L153" s="75">
        <v>1</v>
      </c>
      <c r="M153" s="31">
        <v>0</v>
      </c>
      <c r="N153" s="21">
        <f>K153+L153+M153</f>
        <v>2</v>
      </c>
      <c r="O153" s="21">
        <f>P153-N153</f>
        <v>4</v>
      </c>
      <c r="P153" s="78">
        <f t="shared" si="55"/>
        <v>6</v>
      </c>
      <c r="Q153" s="31"/>
      <c r="R153" s="31"/>
      <c r="S153" s="32"/>
      <c r="T153" s="12"/>
    </row>
    <row r="154" spans="1:20" ht="24.75" customHeight="1">
      <c r="A154" s="122" t="s">
        <v>52</v>
      </c>
      <c r="B154" s="123"/>
      <c r="C154" s="123"/>
      <c r="D154" s="123"/>
      <c r="E154" s="123"/>
      <c r="F154" s="123"/>
      <c r="G154" s="123"/>
      <c r="H154" s="123"/>
      <c r="I154" s="124"/>
      <c r="J154" s="26">
        <f>SUM(J120,J128,J135,J142,J149)</f>
        <v>15</v>
      </c>
      <c r="K154" s="26">
        <f t="shared" ref="K154:P154" si="67">SUM(K120,K128,K135,K142,K149)</f>
        <v>8</v>
      </c>
      <c r="L154" s="26">
        <f t="shared" si="67"/>
        <v>5</v>
      </c>
      <c r="M154" s="26">
        <f t="shared" si="67"/>
        <v>0</v>
      </c>
      <c r="N154" s="26">
        <f t="shared" si="67"/>
        <v>13</v>
      </c>
      <c r="O154" s="26">
        <f t="shared" si="67"/>
        <v>14</v>
      </c>
      <c r="P154" s="26">
        <f t="shared" si="67"/>
        <v>27</v>
      </c>
      <c r="Q154" s="26">
        <f>COUNTIF(Q120,"E")+COUNTIF(Q128,"E")+COUNTIF(Q135,"E")+COUNTIF(Q142,"E")+COUNTIF(Q149,"E")</f>
        <v>0</v>
      </c>
      <c r="R154" s="26">
        <f>COUNTIF(R120,"C")+COUNTIF(R128,"C")+COUNTIF(R135,"C")+COUNTIF(R142,"C")+COUNTIF(R149,"C")</f>
        <v>5</v>
      </c>
      <c r="S154" s="26">
        <f>COUNTIF(S120,"VP")+COUNTIF(S128,"VP")+COUNTIF(S135,"VP")+COUNTIF(S138,"VP")+COUNTIF(S142,"VP")+COUNTIF(S149,"VP")</f>
        <v>0</v>
      </c>
      <c r="T154" s="109">
        <f>5/49</f>
        <v>0.10204081632653061</v>
      </c>
    </row>
    <row r="155" spans="1:20" ht="13.5" customHeight="1">
      <c r="A155" s="125" t="s">
        <v>53</v>
      </c>
      <c r="B155" s="126"/>
      <c r="C155" s="126"/>
      <c r="D155" s="126"/>
      <c r="E155" s="126"/>
      <c r="F155" s="126"/>
      <c r="G155" s="126"/>
      <c r="H155" s="126"/>
      <c r="I155" s="126"/>
      <c r="J155" s="127"/>
      <c r="K155" s="26">
        <f t="shared" ref="K155:P155" si="68">SUM(K120,K128,K135)*14+SUM(K142,K149)*12</f>
        <v>106</v>
      </c>
      <c r="L155" s="26">
        <f t="shared" si="68"/>
        <v>66</v>
      </c>
      <c r="M155" s="26">
        <f t="shared" si="68"/>
        <v>0</v>
      </c>
      <c r="N155" s="26">
        <f t="shared" si="68"/>
        <v>172</v>
      </c>
      <c r="O155" s="26">
        <f t="shared" si="68"/>
        <v>182</v>
      </c>
      <c r="P155" s="26">
        <f t="shared" si="68"/>
        <v>354</v>
      </c>
      <c r="Q155" s="137"/>
      <c r="R155" s="138"/>
      <c r="S155" s="138"/>
      <c r="T155" s="139"/>
    </row>
    <row r="156" spans="1:20">
      <c r="A156" s="128"/>
      <c r="B156" s="129"/>
      <c r="C156" s="129"/>
      <c r="D156" s="129"/>
      <c r="E156" s="129"/>
      <c r="F156" s="129"/>
      <c r="G156" s="129"/>
      <c r="H156" s="129"/>
      <c r="I156" s="129"/>
      <c r="J156" s="130"/>
      <c r="K156" s="143">
        <f>SUM(K155:M155)</f>
        <v>172</v>
      </c>
      <c r="L156" s="144"/>
      <c r="M156" s="145"/>
      <c r="N156" s="146">
        <f>SUM(N155:O155)</f>
        <v>354</v>
      </c>
      <c r="O156" s="147"/>
      <c r="P156" s="148"/>
      <c r="Q156" s="140"/>
      <c r="R156" s="141"/>
      <c r="S156" s="141"/>
      <c r="T156" s="142"/>
    </row>
    <row r="157" spans="1:20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5"/>
      <c r="L157" s="15"/>
      <c r="M157" s="15"/>
      <c r="N157" s="16"/>
      <c r="O157" s="16"/>
      <c r="P157" s="16"/>
      <c r="Q157" s="17"/>
      <c r="R157" s="17"/>
      <c r="S157" s="17"/>
      <c r="T157" s="17"/>
    </row>
    <row r="158" spans="1:20" ht="19.5" customHeight="1">
      <c r="A158" s="200" t="s">
        <v>54</v>
      </c>
      <c r="B158" s="200"/>
      <c r="C158" s="200"/>
      <c r="D158" s="200"/>
      <c r="E158" s="200"/>
      <c r="F158" s="200"/>
      <c r="G158" s="200"/>
      <c r="H158" s="200"/>
      <c r="I158" s="200"/>
      <c r="J158" s="200"/>
      <c r="K158" s="200"/>
      <c r="L158" s="200"/>
      <c r="M158" s="200"/>
      <c r="N158" s="200"/>
      <c r="O158" s="200"/>
      <c r="P158" s="200"/>
      <c r="Q158" s="200"/>
      <c r="R158" s="200"/>
      <c r="S158" s="200"/>
      <c r="T158" s="200"/>
    </row>
    <row r="159" spans="1:20" ht="28.5" customHeight="1">
      <c r="A159" s="162" t="s">
        <v>29</v>
      </c>
      <c r="B159" s="156" t="s">
        <v>28</v>
      </c>
      <c r="C159" s="157"/>
      <c r="D159" s="157"/>
      <c r="E159" s="157"/>
      <c r="F159" s="157"/>
      <c r="G159" s="157"/>
      <c r="H159" s="157"/>
      <c r="I159" s="158"/>
      <c r="J159" s="152" t="s">
        <v>43</v>
      </c>
      <c r="K159" s="154" t="s">
        <v>26</v>
      </c>
      <c r="L159" s="154"/>
      <c r="M159" s="154"/>
      <c r="N159" s="154" t="s">
        <v>44</v>
      </c>
      <c r="O159" s="155"/>
      <c r="P159" s="155"/>
      <c r="Q159" s="154" t="s">
        <v>25</v>
      </c>
      <c r="R159" s="154"/>
      <c r="S159" s="154"/>
      <c r="T159" s="154" t="s">
        <v>24</v>
      </c>
    </row>
    <row r="160" spans="1:20" ht="16.5" customHeight="1">
      <c r="A160" s="163"/>
      <c r="B160" s="159"/>
      <c r="C160" s="160"/>
      <c r="D160" s="160"/>
      <c r="E160" s="160"/>
      <c r="F160" s="160"/>
      <c r="G160" s="160"/>
      <c r="H160" s="160"/>
      <c r="I160" s="161"/>
      <c r="J160" s="153"/>
      <c r="K160" s="4" t="s">
        <v>30</v>
      </c>
      <c r="L160" s="4" t="s">
        <v>31</v>
      </c>
      <c r="M160" s="4" t="s">
        <v>32</v>
      </c>
      <c r="N160" s="13" t="s">
        <v>36</v>
      </c>
      <c r="O160" s="13" t="s">
        <v>9</v>
      </c>
      <c r="P160" s="13" t="s">
        <v>33</v>
      </c>
      <c r="Q160" s="13" t="s">
        <v>34</v>
      </c>
      <c r="R160" s="13" t="s">
        <v>30</v>
      </c>
      <c r="S160" s="13" t="s">
        <v>35</v>
      </c>
      <c r="T160" s="154"/>
    </row>
    <row r="161" spans="1:20" ht="14.25" customHeight="1">
      <c r="A161" s="149" t="s">
        <v>55</v>
      </c>
      <c r="B161" s="230"/>
      <c r="C161" s="230"/>
      <c r="D161" s="230"/>
      <c r="E161" s="230"/>
      <c r="F161" s="230"/>
      <c r="G161" s="230"/>
      <c r="H161" s="230"/>
      <c r="I161" s="230"/>
      <c r="J161" s="230"/>
      <c r="K161" s="230"/>
      <c r="L161" s="230"/>
      <c r="M161" s="230"/>
      <c r="N161" s="230"/>
      <c r="O161" s="230"/>
      <c r="P161" s="230"/>
      <c r="Q161" s="230"/>
      <c r="R161" s="230"/>
      <c r="S161" s="230"/>
      <c r="T161" s="231"/>
    </row>
    <row r="162" spans="1:20" ht="38.25" customHeight="1">
      <c r="A162" s="82" t="s">
        <v>224</v>
      </c>
      <c r="B162" s="118" t="s">
        <v>220</v>
      </c>
      <c r="C162" s="119"/>
      <c r="D162" s="119"/>
      <c r="E162" s="119"/>
      <c r="F162" s="119"/>
      <c r="G162" s="119"/>
      <c r="H162" s="119"/>
      <c r="I162" s="120"/>
      <c r="J162" s="69">
        <v>3</v>
      </c>
      <c r="K162" s="69">
        <v>0</v>
      </c>
      <c r="L162" s="69">
        <v>2</v>
      </c>
      <c r="M162" s="69">
        <v>0</v>
      </c>
      <c r="N162" s="21">
        <f>K162+L162+M162</f>
        <v>2</v>
      </c>
      <c r="O162" s="21">
        <f>P162-N162</f>
        <v>3</v>
      </c>
      <c r="P162" s="21">
        <f>ROUND(PRODUCT(J162,25)/14,0)</f>
        <v>5</v>
      </c>
      <c r="Q162" s="69"/>
      <c r="R162" s="69" t="s">
        <v>30</v>
      </c>
      <c r="S162" s="73"/>
      <c r="T162" s="19" t="s">
        <v>42</v>
      </c>
    </row>
    <row r="163" spans="1:20">
      <c r="A163" s="149" t="s">
        <v>56</v>
      </c>
      <c r="B163" s="230"/>
      <c r="C163" s="230"/>
      <c r="D163" s="230"/>
      <c r="E163" s="230"/>
      <c r="F163" s="230"/>
      <c r="G163" s="230"/>
      <c r="H163" s="230"/>
      <c r="I163" s="230"/>
      <c r="J163" s="230"/>
      <c r="K163" s="230"/>
      <c r="L163" s="230"/>
      <c r="M163" s="230"/>
      <c r="N163" s="230"/>
      <c r="O163" s="230"/>
      <c r="P163" s="230"/>
      <c r="Q163" s="230"/>
      <c r="R163" s="230"/>
      <c r="S163" s="230"/>
      <c r="T163" s="231"/>
    </row>
    <row r="164" spans="1:20" ht="38.25" customHeight="1">
      <c r="A164" s="82" t="s">
        <v>225</v>
      </c>
      <c r="B164" s="118" t="s">
        <v>221</v>
      </c>
      <c r="C164" s="119"/>
      <c r="D164" s="119"/>
      <c r="E164" s="119"/>
      <c r="F164" s="119"/>
      <c r="G164" s="119"/>
      <c r="H164" s="119"/>
      <c r="I164" s="120"/>
      <c r="J164" s="69">
        <v>3</v>
      </c>
      <c r="K164" s="69">
        <v>0</v>
      </c>
      <c r="L164" s="69">
        <v>2</v>
      </c>
      <c r="M164" s="69">
        <v>0</v>
      </c>
      <c r="N164" s="21">
        <f>K164+L164+M164</f>
        <v>2</v>
      </c>
      <c r="O164" s="21">
        <f>P164-N164</f>
        <v>3</v>
      </c>
      <c r="P164" s="21">
        <f>ROUND(PRODUCT(J164,25)/14,0)</f>
        <v>5</v>
      </c>
      <c r="Q164" s="69"/>
      <c r="R164" s="69" t="s">
        <v>30</v>
      </c>
      <c r="S164" s="73"/>
      <c r="T164" s="19" t="s">
        <v>42</v>
      </c>
    </row>
    <row r="165" spans="1:20" ht="13.5" customHeight="1">
      <c r="A165" s="149" t="s">
        <v>57</v>
      </c>
      <c r="B165" s="230"/>
      <c r="C165" s="230"/>
      <c r="D165" s="230"/>
      <c r="E165" s="230"/>
      <c r="F165" s="230"/>
      <c r="G165" s="230"/>
      <c r="H165" s="230"/>
      <c r="I165" s="230"/>
      <c r="J165" s="230"/>
      <c r="K165" s="230"/>
      <c r="L165" s="230"/>
      <c r="M165" s="230"/>
      <c r="N165" s="230"/>
      <c r="O165" s="230"/>
      <c r="P165" s="230"/>
      <c r="Q165" s="230"/>
      <c r="R165" s="230"/>
      <c r="S165" s="230"/>
      <c r="T165" s="231"/>
    </row>
    <row r="166" spans="1:20" ht="38.25">
      <c r="A166" s="82" t="s">
        <v>226</v>
      </c>
      <c r="B166" s="118" t="s">
        <v>222</v>
      </c>
      <c r="C166" s="119"/>
      <c r="D166" s="119"/>
      <c r="E166" s="119"/>
      <c r="F166" s="119"/>
      <c r="G166" s="119"/>
      <c r="H166" s="119"/>
      <c r="I166" s="120"/>
      <c r="J166" s="69">
        <v>3</v>
      </c>
      <c r="K166" s="69">
        <v>0</v>
      </c>
      <c r="L166" s="69">
        <v>2</v>
      </c>
      <c r="M166" s="69">
        <v>0</v>
      </c>
      <c r="N166" s="21">
        <f>K166+L166+M166</f>
        <v>2</v>
      </c>
      <c r="O166" s="21">
        <f>P166-N166</f>
        <v>3</v>
      </c>
      <c r="P166" s="21">
        <f>ROUND(PRODUCT(J166,25)/14,0)</f>
        <v>5</v>
      </c>
      <c r="Q166" s="31"/>
      <c r="R166" s="31" t="s">
        <v>30</v>
      </c>
      <c r="S166" s="32"/>
      <c r="T166" s="12" t="s">
        <v>42</v>
      </c>
    </row>
    <row r="167" spans="1:20" ht="10.5" customHeight="1">
      <c r="A167" s="149" t="s">
        <v>58</v>
      </c>
      <c r="B167" s="230"/>
      <c r="C167" s="230"/>
      <c r="D167" s="230"/>
      <c r="E167" s="230"/>
      <c r="F167" s="230"/>
      <c r="G167" s="230"/>
      <c r="H167" s="230"/>
      <c r="I167" s="230"/>
      <c r="J167" s="230"/>
      <c r="K167" s="230"/>
      <c r="L167" s="230"/>
      <c r="M167" s="230"/>
      <c r="N167" s="230"/>
      <c r="O167" s="230"/>
      <c r="P167" s="230"/>
      <c r="Q167" s="230"/>
      <c r="R167" s="230"/>
      <c r="S167" s="230"/>
      <c r="T167" s="231"/>
    </row>
    <row r="168" spans="1:20" ht="38.25">
      <c r="A168" s="82" t="s">
        <v>227</v>
      </c>
      <c r="B168" s="118" t="s">
        <v>223</v>
      </c>
      <c r="C168" s="119"/>
      <c r="D168" s="119"/>
      <c r="E168" s="119"/>
      <c r="F168" s="119"/>
      <c r="G168" s="119"/>
      <c r="H168" s="119"/>
      <c r="I168" s="120"/>
      <c r="J168" s="69">
        <v>3</v>
      </c>
      <c r="K168" s="69">
        <v>0</v>
      </c>
      <c r="L168" s="69">
        <v>2</v>
      </c>
      <c r="M168" s="69">
        <v>0</v>
      </c>
      <c r="N168" s="21">
        <f>K168+L168+M168</f>
        <v>2</v>
      </c>
      <c r="O168" s="21">
        <f>P168-N168</f>
        <v>4</v>
      </c>
      <c r="P168" s="21">
        <f>ROUND(PRODUCT(J168,25)/12,0)</f>
        <v>6</v>
      </c>
      <c r="Q168" s="31"/>
      <c r="R168" s="31" t="s">
        <v>30</v>
      </c>
      <c r="S168" s="32"/>
      <c r="T168" s="12" t="s">
        <v>42</v>
      </c>
    </row>
    <row r="169" spans="1:20" ht="30" customHeight="1">
      <c r="A169" s="270" t="s">
        <v>52</v>
      </c>
      <c r="B169" s="271"/>
      <c r="C169" s="271"/>
      <c r="D169" s="271"/>
      <c r="E169" s="271"/>
      <c r="F169" s="271"/>
      <c r="G169" s="271"/>
      <c r="H169" s="271"/>
      <c r="I169" s="272"/>
      <c r="J169" s="112">
        <f>SUM(J162,J164,J166,J168)</f>
        <v>12</v>
      </c>
      <c r="K169" s="112">
        <f t="shared" ref="K169:P169" si="69">SUM(K162,K164,K166,K168)</f>
        <v>0</v>
      </c>
      <c r="L169" s="112">
        <f t="shared" si="69"/>
        <v>8</v>
      </c>
      <c r="M169" s="112">
        <f t="shared" si="69"/>
        <v>0</v>
      </c>
      <c r="N169" s="112">
        <f t="shared" si="69"/>
        <v>8</v>
      </c>
      <c r="O169" s="112">
        <f t="shared" si="69"/>
        <v>13</v>
      </c>
      <c r="P169" s="112">
        <f t="shared" si="69"/>
        <v>21</v>
      </c>
      <c r="Q169" s="112">
        <f>COUNTIF(Q162,"E")+COUNTIF(Q164,"E")+COUNTIF(Q166,"E")+COUNTIF(Q168,"E")</f>
        <v>0</v>
      </c>
      <c r="R169" s="112">
        <f>COUNTIF(R162,"C")+COUNTIF(R164,"C")+COUNTIF(R166,"C")+COUNTIF(R168,"C")</f>
        <v>4</v>
      </c>
      <c r="S169" s="112">
        <f>COUNTIF(S162,"VP")+COUNTIF(S164,"VP")+COUNTIF(S166,"VP")+COUNTIF(S168,"VP")</f>
        <v>0</v>
      </c>
      <c r="T169" s="113">
        <f>5/49</f>
        <v>0.10204081632653061</v>
      </c>
    </row>
    <row r="170" spans="1:20" ht="16.5" customHeight="1">
      <c r="A170" s="273" t="s">
        <v>53</v>
      </c>
      <c r="B170" s="274"/>
      <c r="C170" s="274"/>
      <c r="D170" s="274"/>
      <c r="E170" s="274"/>
      <c r="F170" s="274"/>
      <c r="G170" s="274"/>
      <c r="H170" s="274"/>
      <c r="I170" s="274"/>
      <c r="J170" s="275"/>
      <c r="K170" s="112">
        <f>SUM(K162,K164,K166)*14+K168*12</f>
        <v>0</v>
      </c>
      <c r="L170" s="112">
        <f t="shared" ref="L170:P170" si="70">SUM(L162,L164,L166)*14+L168*12</f>
        <v>108</v>
      </c>
      <c r="M170" s="112">
        <f t="shared" si="70"/>
        <v>0</v>
      </c>
      <c r="N170" s="112">
        <f t="shared" si="70"/>
        <v>108</v>
      </c>
      <c r="O170" s="112">
        <f t="shared" si="70"/>
        <v>174</v>
      </c>
      <c r="P170" s="112">
        <f t="shared" si="70"/>
        <v>282</v>
      </c>
      <c r="Q170" s="261"/>
      <c r="R170" s="262"/>
      <c r="S170" s="262"/>
      <c r="T170" s="263"/>
    </row>
    <row r="171" spans="1:20" ht="15" customHeight="1">
      <c r="A171" s="276"/>
      <c r="B171" s="277"/>
      <c r="C171" s="277"/>
      <c r="D171" s="277"/>
      <c r="E171" s="277"/>
      <c r="F171" s="277"/>
      <c r="G171" s="277"/>
      <c r="H171" s="277"/>
      <c r="I171" s="277"/>
      <c r="J171" s="278"/>
      <c r="K171" s="279">
        <f>SUM(K170:M170)</f>
        <v>108</v>
      </c>
      <c r="L171" s="280"/>
      <c r="M171" s="281"/>
      <c r="N171" s="267">
        <f>SUM(N170:O170)</f>
        <v>282</v>
      </c>
      <c r="O171" s="268"/>
      <c r="P171" s="269"/>
      <c r="Q171" s="264"/>
      <c r="R171" s="265"/>
      <c r="S171" s="265"/>
      <c r="T171" s="266"/>
    </row>
    <row r="172" spans="1:20" ht="24" customHeight="1">
      <c r="A172" s="208" t="s">
        <v>257</v>
      </c>
      <c r="B172" s="229"/>
      <c r="C172" s="229"/>
      <c r="D172" s="229"/>
      <c r="E172" s="229"/>
      <c r="F172" s="229"/>
      <c r="G172" s="229"/>
      <c r="H172" s="229"/>
      <c r="I172" s="229"/>
      <c r="J172" s="229"/>
      <c r="K172" s="229"/>
      <c r="L172" s="229"/>
      <c r="M172" s="229"/>
      <c r="N172" s="229"/>
      <c r="O172" s="229"/>
      <c r="P172" s="229"/>
      <c r="Q172" s="229"/>
      <c r="R172" s="229"/>
      <c r="S172" s="229"/>
      <c r="T172" s="229"/>
    </row>
    <row r="173" spans="1:20" ht="16.5" customHeight="1">
      <c r="A173" s="121" t="s">
        <v>61</v>
      </c>
      <c r="B173" s="177"/>
      <c r="C173" s="177"/>
      <c r="D173" s="177"/>
      <c r="E173" s="177"/>
      <c r="F173" s="177"/>
      <c r="G173" s="177"/>
      <c r="H173" s="177"/>
      <c r="I173" s="177"/>
      <c r="J173" s="177"/>
      <c r="K173" s="177"/>
      <c r="L173" s="177"/>
      <c r="M173" s="177"/>
      <c r="N173" s="177"/>
      <c r="O173" s="177"/>
      <c r="P173" s="177"/>
      <c r="Q173" s="177"/>
      <c r="R173" s="177"/>
      <c r="S173" s="177"/>
      <c r="T173" s="177"/>
    </row>
    <row r="174" spans="1:20" ht="34.5" customHeight="1">
      <c r="A174" s="121" t="s">
        <v>29</v>
      </c>
      <c r="B174" s="121" t="s">
        <v>28</v>
      </c>
      <c r="C174" s="121"/>
      <c r="D174" s="121"/>
      <c r="E174" s="121"/>
      <c r="F174" s="121"/>
      <c r="G174" s="121"/>
      <c r="H174" s="121"/>
      <c r="I174" s="121"/>
      <c r="J174" s="176" t="s">
        <v>43</v>
      </c>
      <c r="K174" s="176" t="s">
        <v>26</v>
      </c>
      <c r="L174" s="176"/>
      <c r="M174" s="176"/>
      <c r="N174" s="176" t="s">
        <v>44</v>
      </c>
      <c r="O174" s="176"/>
      <c r="P174" s="176"/>
      <c r="Q174" s="176" t="s">
        <v>25</v>
      </c>
      <c r="R174" s="176"/>
      <c r="S174" s="176"/>
      <c r="T174" s="176" t="s">
        <v>24</v>
      </c>
    </row>
    <row r="175" spans="1:20">
      <c r="A175" s="121"/>
      <c r="B175" s="121"/>
      <c r="C175" s="121"/>
      <c r="D175" s="121"/>
      <c r="E175" s="121"/>
      <c r="F175" s="121"/>
      <c r="G175" s="121"/>
      <c r="H175" s="121"/>
      <c r="I175" s="121"/>
      <c r="J175" s="176"/>
      <c r="K175" s="34" t="s">
        <v>30</v>
      </c>
      <c r="L175" s="34" t="s">
        <v>31</v>
      </c>
      <c r="M175" s="34" t="s">
        <v>32</v>
      </c>
      <c r="N175" s="34" t="s">
        <v>36</v>
      </c>
      <c r="O175" s="34" t="s">
        <v>9</v>
      </c>
      <c r="P175" s="34" t="s">
        <v>33</v>
      </c>
      <c r="Q175" s="34" t="s">
        <v>34</v>
      </c>
      <c r="R175" s="34" t="s">
        <v>30</v>
      </c>
      <c r="S175" s="34" t="s">
        <v>35</v>
      </c>
      <c r="T175" s="176"/>
    </row>
    <row r="176" spans="1:20" ht="17.25" customHeight="1">
      <c r="A176" s="173" t="s">
        <v>59</v>
      </c>
      <c r="B176" s="174"/>
      <c r="C176" s="174"/>
      <c r="D176" s="174"/>
      <c r="E176" s="174"/>
      <c r="F176" s="174"/>
      <c r="G176" s="174"/>
      <c r="H176" s="174"/>
      <c r="I176" s="174"/>
      <c r="J176" s="174"/>
      <c r="K176" s="174"/>
      <c r="L176" s="174"/>
      <c r="M176" s="174"/>
      <c r="N176" s="174"/>
      <c r="O176" s="174"/>
      <c r="P176" s="174"/>
      <c r="Q176" s="174"/>
      <c r="R176" s="174"/>
      <c r="S176" s="174"/>
      <c r="T176" s="175"/>
    </row>
    <row r="177" spans="1:20">
      <c r="A177" s="86" t="s">
        <v>81</v>
      </c>
      <c r="B177" s="50" t="s">
        <v>82</v>
      </c>
      <c r="C177" s="51"/>
      <c r="D177" s="51"/>
      <c r="E177" s="51"/>
      <c r="F177" s="51"/>
      <c r="G177" s="51"/>
      <c r="H177" s="51"/>
      <c r="I177" s="52"/>
      <c r="J177" s="87">
        <v>6</v>
      </c>
      <c r="K177" s="87">
        <v>2</v>
      </c>
      <c r="L177" s="87">
        <v>2</v>
      </c>
      <c r="M177" s="87">
        <v>0</v>
      </c>
      <c r="N177" s="21">
        <f t="shared" ref="N177:N189" si="71">IF(ISNA(INDEX($A$36:$T$171,MATCH($B177,$B$36:$B$171,0),14)),"",INDEX($A$36:$T$171,MATCH($B177,$B$36:$B$171,0),14))</f>
        <v>4</v>
      </c>
      <c r="O177" s="21">
        <f t="shared" ref="O177:O189" si="72">IF(ISNA(INDEX($A$36:$T$171,MATCH($B177,$B$36:$B$171,0),15)),"",INDEX($A$36:$T$171,MATCH($B177,$B$36:$B$171,0),15))</f>
        <v>7</v>
      </c>
      <c r="P177" s="21">
        <f t="shared" ref="P177:P189" si="73">IF(ISNA(INDEX($A$36:$T$171,MATCH($B177,$B$36:$B$171,0),16)),"",INDEX($A$36:$T$171,MATCH($B177,$B$36:$B$171,0),16))</f>
        <v>11</v>
      </c>
      <c r="Q177" s="33" t="str">
        <f t="shared" ref="Q177:Q189" si="74">IF(ISNA(INDEX($A$36:$T$171,MATCH($B177,$B$36:$B$171,0),17)),"",INDEX($A$36:$T$171,MATCH($B177,$B$36:$B$171,0),17))</f>
        <v>E</v>
      </c>
      <c r="R177" s="33">
        <f t="shared" ref="R177:R189" si="75">IF(ISNA(INDEX($A$36:$T$171,MATCH($B177,$B$36:$B$171,0),18)),"",INDEX($A$36:$T$171,MATCH($B177,$B$36:$B$171,0),18))</f>
        <v>0</v>
      </c>
      <c r="S177" s="33">
        <f t="shared" ref="S177:S189" si="76">IF(ISNA(INDEX($A$36:$T$171,MATCH($B177,$B$36:$B$171,0),19)),"",INDEX($A$36:$T$171,MATCH($B177,$B$36:$B$171,0),19))</f>
        <v>0</v>
      </c>
      <c r="T177" s="23" t="s">
        <v>39</v>
      </c>
    </row>
    <row r="178" spans="1:20">
      <c r="A178" s="86" t="s">
        <v>83</v>
      </c>
      <c r="B178" s="50" t="s">
        <v>84</v>
      </c>
      <c r="C178" s="51"/>
      <c r="D178" s="51"/>
      <c r="E178" s="51"/>
      <c r="F178" s="51"/>
      <c r="G178" s="51"/>
      <c r="H178" s="51"/>
      <c r="I178" s="52"/>
      <c r="J178" s="87">
        <v>4</v>
      </c>
      <c r="K178" s="87">
        <v>2</v>
      </c>
      <c r="L178" s="87">
        <v>1</v>
      </c>
      <c r="M178" s="87">
        <v>0</v>
      </c>
      <c r="N178" s="21">
        <f t="shared" si="71"/>
        <v>3</v>
      </c>
      <c r="O178" s="21">
        <f t="shared" si="72"/>
        <v>4</v>
      </c>
      <c r="P178" s="21">
        <f t="shared" si="73"/>
        <v>7</v>
      </c>
      <c r="Q178" s="33" t="str">
        <f t="shared" si="74"/>
        <v>E</v>
      </c>
      <c r="R178" s="33">
        <f t="shared" si="75"/>
        <v>0</v>
      </c>
      <c r="S178" s="33">
        <f t="shared" si="76"/>
        <v>0</v>
      </c>
      <c r="T178" s="23" t="s">
        <v>39</v>
      </c>
    </row>
    <row r="179" spans="1:20">
      <c r="A179" s="86" t="s">
        <v>85</v>
      </c>
      <c r="B179" s="50" t="s">
        <v>86</v>
      </c>
      <c r="C179" s="51"/>
      <c r="D179" s="51"/>
      <c r="E179" s="51"/>
      <c r="F179" s="51"/>
      <c r="G179" s="51"/>
      <c r="H179" s="51"/>
      <c r="I179" s="52"/>
      <c r="J179" s="87">
        <v>6</v>
      </c>
      <c r="K179" s="87">
        <v>2</v>
      </c>
      <c r="L179" s="87">
        <v>2</v>
      </c>
      <c r="M179" s="87">
        <v>0</v>
      </c>
      <c r="N179" s="21">
        <f t="shared" si="71"/>
        <v>4</v>
      </c>
      <c r="O179" s="21">
        <f t="shared" si="72"/>
        <v>7</v>
      </c>
      <c r="P179" s="21">
        <f t="shared" si="73"/>
        <v>11</v>
      </c>
      <c r="Q179" s="33" t="str">
        <f t="shared" si="74"/>
        <v>E</v>
      </c>
      <c r="R179" s="33">
        <f t="shared" si="75"/>
        <v>0</v>
      </c>
      <c r="S179" s="33">
        <f t="shared" si="76"/>
        <v>0</v>
      </c>
      <c r="T179" s="23" t="s">
        <v>39</v>
      </c>
    </row>
    <row r="180" spans="1:20">
      <c r="A180" s="86" t="s">
        <v>87</v>
      </c>
      <c r="B180" s="50" t="s">
        <v>88</v>
      </c>
      <c r="C180" s="51"/>
      <c r="D180" s="51"/>
      <c r="E180" s="51"/>
      <c r="F180" s="51"/>
      <c r="G180" s="51"/>
      <c r="H180" s="51"/>
      <c r="I180" s="52"/>
      <c r="J180" s="87">
        <v>6</v>
      </c>
      <c r="K180" s="87">
        <v>2</v>
      </c>
      <c r="L180" s="87">
        <v>2</v>
      </c>
      <c r="M180" s="87">
        <v>0</v>
      </c>
      <c r="N180" s="21">
        <f t="shared" si="71"/>
        <v>4</v>
      </c>
      <c r="O180" s="21">
        <f t="shared" si="72"/>
        <v>7</v>
      </c>
      <c r="P180" s="21">
        <f t="shared" si="73"/>
        <v>11</v>
      </c>
      <c r="Q180" s="33" t="str">
        <f t="shared" si="74"/>
        <v>E</v>
      </c>
      <c r="R180" s="33">
        <f t="shared" si="75"/>
        <v>0</v>
      </c>
      <c r="S180" s="33">
        <f t="shared" si="76"/>
        <v>0</v>
      </c>
      <c r="T180" s="23" t="s">
        <v>39</v>
      </c>
    </row>
    <row r="181" spans="1:20">
      <c r="A181" s="86" t="s">
        <v>89</v>
      </c>
      <c r="B181" s="50" t="s">
        <v>90</v>
      </c>
      <c r="C181" s="51"/>
      <c r="D181" s="51"/>
      <c r="E181" s="51"/>
      <c r="F181" s="51"/>
      <c r="G181" s="51"/>
      <c r="H181" s="51"/>
      <c r="I181" s="52"/>
      <c r="J181" s="87">
        <v>5</v>
      </c>
      <c r="K181" s="87">
        <v>2</v>
      </c>
      <c r="L181" s="87">
        <v>2</v>
      </c>
      <c r="M181" s="87">
        <v>0</v>
      </c>
      <c r="N181" s="21">
        <f t="shared" si="71"/>
        <v>4</v>
      </c>
      <c r="O181" s="21">
        <f t="shared" si="72"/>
        <v>5</v>
      </c>
      <c r="P181" s="21">
        <f t="shared" si="73"/>
        <v>9</v>
      </c>
      <c r="Q181" s="33" t="str">
        <f t="shared" si="74"/>
        <v>E</v>
      </c>
      <c r="R181" s="33">
        <f t="shared" si="75"/>
        <v>0</v>
      </c>
      <c r="S181" s="33">
        <f t="shared" si="76"/>
        <v>0</v>
      </c>
      <c r="T181" s="23" t="s">
        <v>39</v>
      </c>
    </row>
    <row r="182" spans="1:20">
      <c r="A182" s="86" t="s">
        <v>93</v>
      </c>
      <c r="B182" s="50" t="s">
        <v>94</v>
      </c>
      <c r="C182" s="51"/>
      <c r="D182" s="51"/>
      <c r="E182" s="51"/>
      <c r="F182" s="51"/>
      <c r="G182" s="51"/>
      <c r="H182" s="51"/>
      <c r="I182" s="52"/>
      <c r="J182" s="87">
        <v>5</v>
      </c>
      <c r="K182" s="87">
        <v>2</v>
      </c>
      <c r="L182" s="87">
        <v>2</v>
      </c>
      <c r="M182" s="87">
        <v>0</v>
      </c>
      <c r="N182" s="21">
        <f t="shared" si="71"/>
        <v>4</v>
      </c>
      <c r="O182" s="21">
        <f t="shared" si="72"/>
        <v>5</v>
      </c>
      <c r="P182" s="21">
        <f t="shared" si="73"/>
        <v>9</v>
      </c>
      <c r="Q182" s="33" t="str">
        <f t="shared" si="74"/>
        <v>E</v>
      </c>
      <c r="R182" s="33">
        <f t="shared" si="75"/>
        <v>0</v>
      </c>
      <c r="S182" s="33">
        <f t="shared" si="76"/>
        <v>0</v>
      </c>
      <c r="T182" s="23" t="s">
        <v>39</v>
      </c>
    </row>
    <row r="183" spans="1:20">
      <c r="A183" s="86" t="s">
        <v>95</v>
      </c>
      <c r="B183" s="50" t="s">
        <v>96</v>
      </c>
      <c r="C183" s="51"/>
      <c r="D183" s="51"/>
      <c r="E183" s="51"/>
      <c r="F183" s="51"/>
      <c r="G183" s="51"/>
      <c r="H183" s="51"/>
      <c r="I183" s="52"/>
      <c r="J183" s="87">
        <v>5</v>
      </c>
      <c r="K183" s="87">
        <v>1</v>
      </c>
      <c r="L183" s="87">
        <v>2</v>
      </c>
      <c r="M183" s="87">
        <v>0</v>
      </c>
      <c r="N183" s="21">
        <f t="shared" si="71"/>
        <v>3</v>
      </c>
      <c r="O183" s="21">
        <f t="shared" si="72"/>
        <v>6</v>
      </c>
      <c r="P183" s="21">
        <f t="shared" si="73"/>
        <v>9</v>
      </c>
      <c r="Q183" s="33" t="str">
        <f t="shared" si="74"/>
        <v>E</v>
      </c>
      <c r="R183" s="33">
        <f t="shared" si="75"/>
        <v>0</v>
      </c>
      <c r="S183" s="33">
        <f t="shared" si="76"/>
        <v>0</v>
      </c>
      <c r="T183" s="23" t="s">
        <v>39</v>
      </c>
    </row>
    <row r="184" spans="1:20">
      <c r="A184" s="86" t="s">
        <v>97</v>
      </c>
      <c r="B184" s="50" t="s">
        <v>98</v>
      </c>
      <c r="C184" s="51"/>
      <c r="D184" s="51"/>
      <c r="E184" s="51"/>
      <c r="F184" s="51"/>
      <c r="G184" s="51"/>
      <c r="H184" s="51"/>
      <c r="I184" s="52"/>
      <c r="J184" s="87">
        <v>5</v>
      </c>
      <c r="K184" s="87">
        <v>2</v>
      </c>
      <c r="L184" s="87">
        <v>1</v>
      </c>
      <c r="M184" s="87">
        <v>1</v>
      </c>
      <c r="N184" s="21">
        <f t="shared" si="71"/>
        <v>4</v>
      </c>
      <c r="O184" s="21">
        <f t="shared" si="72"/>
        <v>5</v>
      </c>
      <c r="P184" s="21">
        <f t="shared" si="73"/>
        <v>9</v>
      </c>
      <c r="Q184" s="33" t="str">
        <f t="shared" si="74"/>
        <v>E</v>
      </c>
      <c r="R184" s="33">
        <f t="shared" si="75"/>
        <v>0</v>
      </c>
      <c r="S184" s="33">
        <f t="shared" si="76"/>
        <v>0</v>
      </c>
      <c r="T184" s="23" t="s">
        <v>39</v>
      </c>
    </row>
    <row r="185" spans="1:20">
      <c r="A185" s="86" t="s">
        <v>99</v>
      </c>
      <c r="B185" s="50" t="s">
        <v>100</v>
      </c>
      <c r="C185" s="51"/>
      <c r="D185" s="51"/>
      <c r="E185" s="51"/>
      <c r="F185" s="51"/>
      <c r="G185" s="51"/>
      <c r="H185" s="51"/>
      <c r="I185" s="52"/>
      <c r="J185" s="87">
        <v>4</v>
      </c>
      <c r="K185" s="87">
        <v>1</v>
      </c>
      <c r="L185" s="87">
        <v>1</v>
      </c>
      <c r="M185" s="87">
        <v>1</v>
      </c>
      <c r="N185" s="21">
        <f t="shared" si="71"/>
        <v>3</v>
      </c>
      <c r="O185" s="21">
        <f t="shared" si="72"/>
        <v>4</v>
      </c>
      <c r="P185" s="21">
        <f t="shared" si="73"/>
        <v>7</v>
      </c>
      <c r="Q185" s="33" t="str">
        <f t="shared" si="74"/>
        <v>E</v>
      </c>
      <c r="R185" s="33">
        <f t="shared" si="75"/>
        <v>0</v>
      </c>
      <c r="S185" s="33">
        <f t="shared" si="76"/>
        <v>0</v>
      </c>
      <c r="T185" s="23" t="s">
        <v>39</v>
      </c>
    </row>
    <row r="186" spans="1:20">
      <c r="A186" s="86" t="s">
        <v>101</v>
      </c>
      <c r="B186" s="50" t="s">
        <v>102</v>
      </c>
      <c r="C186" s="51"/>
      <c r="D186" s="51"/>
      <c r="E186" s="51"/>
      <c r="F186" s="51"/>
      <c r="G186" s="51"/>
      <c r="H186" s="51"/>
      <c r="I186" s="52"/>
      <c r="J186" s="87">
        <v>4</v>
      </c>
      <c r="K186" s="87">
        <v>2</v>
      </c>
      <c r="L186" s="87">
        <v>1</v>
      </c>
      <c r="M186" s="87">
        <v>0</v>
      </c>
      <c r="N186" s="21">
        <f t="shared" si="71"/>
        <v>3</v>
      </c>
      <c r="O186" s="21">
        <f t="shared" si="72"/>
        <v>4</v>
      </c>
      <c r="P186" s="21">
        <f t="shared" si="73"/>
        <v>7</v>
      </c>
      <c r="Q186" s="33" t="str">
        <f t="shared" si="74"/>
        <v>E</v>
      </c>
      <c r="R186" s="33">
        <f t="shared" si="75"/>
        <v>0</v>
      </c>
      <c r="S186" s="33">
        <f t="shared" si="76"/>
        <v>0</v>
      </c>
      <c r="T186" s="23" t="s">
        <v>39</v>
      </c>
    </row>
    <row r="187" spans="1:20">
      <c r="A187" s="86" t="s">
        <v>103</v>
      </c>
      <c r="B187" s="50" t="s">
        <v>104</v>
      </c>
      <c r="C187" s="51"/>
      <c r="D187" s="51"/>
      <c r="E187" s="51"/>
      <c r="F187" s="51"/>
      <c r="G187" s="51"/>
      <c r="H187" s="51"/>
      <c r="I187" s="52"/>
      <c r="J187" s="87">
        <v>4</v>
      </c>
      <c r="K187" s="87">
        <v>2</v>
      </c>
      <c r="L187" s="87">
        <v>1</v>
      </c>
      <c r="M187" s="87">
        <v>0</v>
      </c>
      <c r="N187" s="21">
        <f t="shared" si="71"/>
        <v>3</v>
      </c>
      <c r="O187" s="21">
        <f t="shared" si="72"/>
        <v>4</v>
      </c>
      <c r="P187" s="21">
        <f t="shared" si="73"/>
        <v>7</v>
      </c>
      <c r="Q187" s="33" t="str">
        <f t="shared" si="74"/>
        <v>E</v>
      </c>
      <c r="R187" s="33">
        <f t="shared" si="75"/>
        <v>0</v>
      </c>
      <c r="S187" s="33">
        <f t="shared" si="76"/>
        <v>0</v>
      </c>
      <c r="T187" s="23" t="s">
        <v>39</v>
      </c>
    </row>
    <row r="188" spans="1:20" s="97" customFormat="1">
      <c r="A188" s="86" t="s">
        <v>114</v>
      </c>
      <c r="B188" s="50" t="s">
        <v>115</v>
      </c>
      <c r="C188" s="51"/>
      <c r="D188" s="51"/>
      <c r="E188" s="51"/>
      <c r="F188" s="51"/>
      <c r="G188" s="51"/>
      <c r="H188" s="51"/>
      <c r="I188" s="52"/>
      <c r="J188" s="87">
        <v>5</v>
      </c>
      <c r="K188" s="87">
        <v>2</v>
      </c>
      <c r="L188" s="87">
        <v>1</v>
      </c>
      <c r="M188" s="87">
        <v>1</v>
      </c>
      <c r="N188" s="21">
        <f t="shared" si="71"/>
        <v>4</v>
      </c>
      <c r="O188" s="21">
        <f t="shared" si="72"/>
        <v>5</v>
      </c>
      <c r="P188" s="21">
        <f t="shared" si="73"/>
        <v>9</v>
      </c>
      <c r="Q188" s="33" t="str">
        <f t="shared" si="74"/>
        <v>E</v>
      </c>
      <c r="R188" s="33">
        <f t="shared" si="75"/>
        <v>0</v>
      </c>
      <c r="S188" s="33">
        <f t="shared" si="76"/>
        <v>0</v>
      </c>
      <c r="T188" s="99" t="s">
        <v>39</v>
      </c>
    </row>
    <row r="189" spans="1:20">
      <c r="A189" s="86" t="s">
        <v>117</v>
      </c>
      <c r="B189" s="50" t="s">
        <v>118</v>
      </c>
      <c r="C189" s="51"/>
      <c r="D189" s="51"/>
      <c r="E189" s="51"/>
      <c r="F189" s="51"/>
      <c r="G189" s="51"/>
      <c r="H189" s="51"/>
      <c r="I189" s="52"/>
      <c r="J189" s="87">
        <v>3</v>
      </c>
      <c r="K189" s="87">
        <v>2</v>
      </c>
      <c r="L189" s="87">
        <v>1</v>
      </c>
      <c r="M189" s="87">
        <v>0</v>
      </c>
      <c r="N189" s="21">
        <f t="shared" si="71"/>
        <v>3</v>
      </c>
      <c r="O189" s="21">
        <f t="shared" si="72"/>
        <v>2</v>
      </c>
      <c r="P189" s="21">
        <f t="shared" si="73"/>
        <v>5</v>
      </c>
      <c r="Q189" s="33">
        <f t="shared" si="74"/>
        <v>0</v>
      </c>
      <c r="R189" s="33" t="str">
        <f t="shared" si="75"/>
        <v>C</v>
      </c>
      <c r="S189" s="33">
        <f t="shared" si="76"/>
        <v>0</v>
      </c>
      <c r="T189" s="23" t="s">
        <v>39</v>
      </c>
    </row>
    <row r="190" spans="1:20">
      <c r="A190" s="24" t="s">
        <v>27</v>
      </c>
      <c r="B190" s="170"/>
      <c r="C190" s="171"/>
      <c r="D190" s="171"/>
      <c r="E190" s="171"/>
      <c r="F190" s="171"/>
      <c r="G190" s="171"/>
      <c r="H190" s="171"/>
      <c r="I190" s="172"/>
      <c r="J190" s="26">
        <f>IF(ISNA(SUM(J177:J189)),"",SUM(J177:J189))</f>
        <v>62</v>
      </c>
      <c r="K190" s="26">
        <f t="shared" ref="K190:P190" si="77">SUM(K177:K189)</f>
        <v>24</v>
      </c>
      <c r="L190" s="26">
        <f t="shared" si="77"/>
        <v>19</v>
      </c>
      <c r="M190" s="26">
        <f t="shared" si="77"/>
        <v>3</v>
      </c>
      <c r="N190" s="26">
        <f t="shared" si="77"/>
        <v>46</v>
      </c>
      <c r="O190" s="26">
        <f t="shared" si="77"/>
        <v>65</v>
      </c>
      <c r="P190" s="26">
        <f t="shared" si="77"/>
        <v>111</v>
      </c>
      <c r="Q190" s="24">
        <f>COUNTIF(Q177:Q189,"E")</f>
        <v>12</v>
      </c>
      <c r="R190" s="24">
        <f>COUNTIF(R177:R189,"C")</f>
        <v>1</v>
      </c>
      <c r="S190" s="24">
        <f>COUNTIF(S177:S189,"VP")</f>
        <v>0</v>
      </c>
      <c r="T190" s="23"/>
    </row>
    <row r="191" spans="1:20" ht="17.25" customHeight="1">
      <c r="A191" s="173" t="s">
        <v>72</v>
      </c>
      <c r="B191" s="174"/>
      <c r="C191" s="174"/>
      <c r="D191" s="174"/>
      <c r="E191" s="174"/>
      <c r="F191" s="174"/>
      <c r="G191" s="174"/>
      <c r="H191" s="174"/>
      <c r="I191" s="174"/>
      <c r="J191" s="174"/>
      <c r="K191" s="174"/>
      <c r="L191" s="174"/>
      <c r="M191" s="174"/>
      <c r="N191" s="174"/>
      <c r="O191" s="174"/>
      <c r="P191" s="174"/>
      <c r="Q191" s="174"/>
      <c r="R191" s="174"/>
      <c r="S191" s="174"/>
      <c r="T191" s="175"/>
    </row>
    <row r="192" spans="1:20" s="39" customFormat="1" ht="12.75" customHeight="1">
      <c r="A192" s="36"/>
      <c r="B192" s="181"/>
      <c r="C192" s="181"/>
      <c r="D192" s="181"/>
      <c r="E192" s="181"/>
      <c r="F192" s="181"/>
      <c r="G192" s="181"/>
      <c r="H192" s="181"/>
      <c r="I192" s="181"/>
      <c r="J192" s="21"/>
      <c r="K192" s="21"/>
      <c r="L192" s="21"/>
      <c r="M192" s="21"/>
      <c r="N192" s="21"/>
      <c r="O192" s="21"/>
      <c r="P192" s="21"/>
      <c r="Q192" s="33"/>
      <c r="R192" s="33"/>
      <c r="S192" s="33"/>
      <c r="T192" s="44" t="s">
        <v>39</v>
      </c>
    </row>
    <row r="193" spans="1:20">
      <c r="A193" s="42" t="s">
        <v>27</v>
      </c>
      <c r="B193" s="121"/>
      <c r="C193" s="121"/>
      <c r="D193" s="121"/>
      <c r="E193" s="121"/>
      <c r="F193" s="121"/>
      <c r="G193" s="121"/>
      <c r="H193" s="121"/>
      <c r="I193" s="121"/>
      <c r="J193" s="26">
        <f>SUM(J192)</f>
        <v>0</v>
      </c>
      <c r="K193" s="26">
        <f t="shared" ref="K193:S193" si="78">SUM(K192)</f>
        <v>0</v>
      </c>
      <c r="L193" s="26">
        <f t="shared" si="78"/>
        <v>0</v>
      </c>
      <c r="M193" s="26">
        <f t="shared" si="78"/>
        <v>0</v>
      </c>
      <c r="N193" s="26">
        <f t="shared" si="78"/>
        <v>0</v>
      </c>
      <c r="O193" s="26">
        <f t="shared" si="78"/>
        <v>0</v>
      </c>
      <c r="P193" s="26">
        <f t="shared" si="78"/>
        <v>0</v>
      </c>
      <c r="Q193" s="26">
        <f t="shared" si="78"/>
        <v>0</v>
      </c>
      <c r="R193" s="26">
        <f t="shared" si="78"/>
        <v>0</v>
      </c>
      <c r="S193" s="26">
        <f t="shared" si="78"/>
        <v>0</v>
      </c>
      <c r="T193" s="25"/>
    </row>
    <row r="194" spans="1:20" ht="27" customHeight="1">
      <c r="A194" s="122" t="s">
        <v>52</v>
      </c>
      <c r="B194" s="123"/>
      <c r="C194" s="123"/>
      <c r="D194" s="123"/>
      <c r="E194" s="123"/>
      <c r="F194" s="123"/>
      <c r="G194" s="123"/>
      <c r="H194" s="123"/>
      <c r="I194" s="124"/>
      <c r="J194" s="26">
        <f t="shared" ref="J194:S194" si="79">SUM(J190,J193)</f>
        <v>62</v>
      </c>
      <c r="K194" s="26">
        <f t="shared" si="79"/>
        <v>24</v>
      </c>
      <c r="L194" s="26">
        <f t="shared" si="79"/>
        <v>19</v>
      </c>
      <c r="M194" s="26">
        <f t="shared" si="79"/>
        <v>3</v>
      </c>
      <c r="N194" s="26">
        <f t="shared" si="79"/>
        <v>46</v>
      </c>
      <c r="O194" s="26">
        <f t="shared" si="79"/>
        <v>65</v>
      </c>
      <c r="P194" s="26">
        <f t="shared" si="79"/>
        <v>111</v>
      </c>
      <c r="Q194" s="26">
        <f t="shared" si="79"/>
        <v>12</v>
      </c>
      <c r="R194" s="26">
        <f t="shared" si="79"/>
        <v>1</v>
      </c>
      <c r="S194" s="26">
        <f t="shared" si="79"/>
        <v>0</v>
      </c>
      <c r="T194" s="109">
        <f>13/49</f>
        <v>0.26530612244897961</v>
      </c>
    </row>
    <row r="195" spans="1:20">
      <c r="A195" s="125" t="s">
        <v>53</v>
      </c>
      <c r="B195" s="126"/>
      <c r="C195" s="126"/>
      <c r="D195" s="126"/>
      <c r="E195" s="126"/>
      <c r="F195" s="126"/>
      <c r="G195" s="126"/>
      <c r="H195" s="126"/>
      <c r="I195" s="126"/>
      <c r="J195" s="127"/>
      <c r="K195" s="26">
        <f t="shared" ref="K195:P195" si="80">K190*14+K193*12</f>
        <v>336</v>
      </c>
      <c r="L195" s="26">
        <f t="shared" si="80"/>
        <v>266</v>
      </c>
      <c r="M195" s="26">
        <f t="shared" si="80"/>
        <v>42</v>
      </c>
      <c r="N195" s="26">
        <f t="shared" si="80"/>
        <v>644</v>
      </c>
      <c r="O195" s="26">
        <f t="shared" si="80"/>
        <v>910</v>
      </c>
      <c r="P195" s="26">
        <f t="shared" si="80"/>
        <v>1554</v>
      </c>
      <c r="Q195" s="137"/>
      <c r="R195" s="138"/>
      <c r="S195" s="138"/>
      <c r="T195" s="139"/>
    </row>
    <row r="196" spans="1:20">
      <c r="A196" s="128"/>
      <c r="B196" s="129"/>
      <c r="C196" s="129"/>
      <c r="D196" s="129"/>
      <c r="E196" s="129"/>
      <c r="F196" s="129"/>
      <c r="G196" s="129"/>
      <c r="H196" s="129"/>
      <c r="I196" s="129"/>
      <c r="J196" s="130"/>
      <c r="K196" s="143">
        <f>SUM(K195:M195)</f>
        <v>644</v>
      </c>
      <c r="L196" s="144"/>
      <c r="M196" s="145"/>
      <c r="N196" s="146">
        <f>SUM(N195:O195)</f>
        <v>1554</v>
      </c>
      <c r="O196" s="147"/>
      <c r="P196" s="148"/>
      <c r="Q196" s="140"/>
      <c r="R196" s="141"/>
      <c r="S196" s="141"/>
      <c r="T196" s="142"/>
    </row>
    <row r="198" spans="1:20" s="39" customFormat="1" ht="17.25" customHeight="1">
      <c r="A198" s="83"/>
      <c r="B198" s="83"/>
      <c r="C198" s="83"/>
      <c r="D198" s="83"/>
      <c r="E198" s="83"/>
      <c r="F198" s="83"/>
      <c r="G198" s="83"/>
      <c r="H198" s="83"/>
      <c r="I198" s="83"/>
      <c r="J198" s="83"/>
      <c r="K198" s="84"/>
      <c r="L198" s="84"/>
      <c r="M198" s="84"/>
      <c r="N198" s="85"/>
      <c r="O198" s="85"/>
      <c r="P198" s="85"/>
      <c r="Q198" s="91"/>
      <c r="R198" s="91"/>
      <c r="S198" s="91"/>
      <c r="T198" s="91"/>
    </row>
    <row r="199" spans="1:20" ht="20.25" customHeight="1">
      <c r="A199" s="121" t="s">
        <v>62</v>
      </c>
      <c r="B199" s="177"/>
      <c r="C199" s="177"/>
      <c r="D199" s="177"/>
      <c r="E199" s="177"/>
      <c r="F199" s="177"/>
      <c r="G199" s="177"/>
      <c r="H199" s="177"/>
      <c r="I199" s="177"/>
      <c r="J199" s="177"/>
      <c r="K199" s="177"/>
      <c r="L199" s="177"/>
      <c r="M199" s="177"/>
      <c r="N199" s="177"/>
      <c r="O199" s="177"/>
      <c r="P199" s="177"/>
      <c r="Q199" s="177"/>
      <c r="R199" s="177"/>
      <c r="S199" s="177"/>
      <c r="T199" s="177"/>
    </row>
    <row r="200" spans="1:20" ht="24" customHeight="1">
      <c r="A200" s="121" t="s">
        <v>29</v>
      </c>
      <c r="B200" s="121" t="s">
        <v>28</v>
      </c>
      <c r="C200" s="121"/>
      <c r="D200" s="121"/>
      <c r="E200" s="121"/>
      <c r="F200" s="121"/>
      <c r="G200" s="121"/>
      <c r="H200" s="121"/>
      <c r="I200" s="121"/>
      <c r="J200" s="176" t="s">
        <v>43</v>
      </c>
      <c r="K200" s="176" t="s">
        <v>26</v>
      </c>
      <c r="L200" s="176"/>
      <c r="M200" s="176"/>
      <c r="N200" s="176" t="s">
        <v>44</v>
      </c>
      <c r="O200" s="176"/>
      <c r="P200" s="176"/>
      <c r="Q200" s="176" t="s">
        <v>25</v>
      </c>
      <c r="R200" s="176"/>
      <c r="S200" s="176"/>
      <c r="T200" s="176" t="s">
        <v>24</v>
      </c>
    </row>
    <row r="201" spans="1:20">
      <c r="A201" s="121"/>
      <c r="B201" s="121"/>
      <c r="C201" s="121"/>
      <c r="D201" s="121"/>
      <c r="E201" s="121"/>
      <c r="F201" s="121"/>
      <c r="G201" s="121"/>
      <c r="H201" s="121"/>
      <c r="I201" s="121"/>
      <c r="J201" s="176"/>
      <c r="K201" s="34" t="s">
        <v>30</v>
      </c>
      <c r="L201" s="34" t="s">
        <v>31</v>
      </c>
      <c r="M201" s="34" t="s">
        <v>32</v>
      </c>
      <c r="N201" s="34" t="s">
        <v>36</v>
      </c>
      <c r="O201" s="34" t="s">
        <v>9</v>
      </c>
      <c r="P201" s="34" t="s">
        <v>33</v>
      </c>
      <c r="Q201" s="34" t="s">
        <v>34</v>
      </c>
      <c r="R201" s="34" t="s">
        <v>30</v>
      </c>
      <c r="S201" s="34" t="s">
        <v>35</v>
      </c>
      <c r="T201" s="176"/>
    </row>
    <row r="202" spans="1:20" ht="15.75" customHeight="1">
      <c r="A202" s="173" t="s">
        <v>59</v>
      </c>
      <c r="B202" s="174"/>
      <c r="C202" s="174"/>
      <c r="D202" s="174"/>
      <c r="E202" s="174"/>
      <c r="F202" s="174"/>
      <c r="G202" s="174"/>
      <c r="H202" s="174"/>
      <c r="I202" s="174"/>
      <c r="J202" s="174"/>
      <c r="K202" s="174"/>
      <c r="L202" s="174"/>
      <c r="M202" s="174"/>
      <c r="N202" s="174"/>
      <c r="O202" s="174"/>
      <c r="P202" s="174"/>
      <c r="Q202" s="174"/>
      <c r="R202" s="174"/>
      <c r="S202" s="174"/>
      <c r="T202" s="175"/>
    </row>
    <row r="203" spans="1:20">
      <c r="A203" s="86" t="s">
        <v>108</v>
      </c>
      <c r="B203" s="50" t="s">
        <v>109</v>
      </c>
      <c r="C203" s="51"/>
      <c r="D203" s="51"/>
      <c r="E203" s="51"/>
      <c r="F203" s="51"/>
      <c r="G203" s="51"/>
      <c r="H203" s="51"/>
      <c r="I203" s="52"/>
      <c r="J203" s="87">
        <v>5</v>
      </c>
      <c r="K203" s="87">
        <v>2</v>
      </c>
      <c r="L203" s="87">
        <v>2</v>
      </c>
      <c r="M203" s="87">
        <v>0</v>
      </c>
      <c r="N203" s="21">
        <f t="shared" ref="N203:N213" si="81">IF(ISNA(INDEX($A$36:$T$171,MATCH($B203,$B$36:$B$171,0),14)),"",INDEX($A$36:$T$171,MATCH($B203,$B$36:$B$171,0),14))</f>
        <v>4</v>
      </c>
      <c r="O203" s="21">
        <f t="shared" ref="O203:O213" si="82">IF(ISNA(INDEX($A$36:$T$171,MATCH($B203,$B$36:$B$171,0),15)),"",INDEX($A$36:$T$171,MATCH($B203,$B$36:$B$171,0),15))</f>
        <v>5</v>
      </c>
      <c r="P203" s="21">
        <f t="shared" ref="P203:P213" si="83">IF(ISNA(INDEX($A$36:$T$171,MATCH($B203,$B$36:$B$171,0),16)),"",INDEX($A$36:$T$171,MATCH($B203,$B$36:$B$171,0),16))</f>
        <v>9</v>
      </c>
      <c r="Q203" s="33" t="str">
        <f t="shared" ref="Q203:Q213" si="84">IF(ISNA(INDEX($A$36:$T$171,MATCH($B203,$B$36:$B$171,0),17)),"",INDEX($A$36:$T$171,MATCH($B203,$B$36:$B$171,0),17))</f>
        <v>E</v>
      </c>
      <c r="R203" s="33">
        <f t="shared" ref="R203:R213" si="85">IF(ISNA(INDEX($A$36:$T$171,MATCH($B203,$B$36:$B$171,0),18)),"",INDEX($A$36:$T$171,MATCH($B203,$B$36:$B$171,0),18))</f>
        <v>0</v>
      </c>
      <c r="S203" s="33">
        <f t="shared" ref="S203:S213" si="86">IF(ISNA(INDEX($A$36:$T$171,MATCH($B203,$B$36:$B$171,0),19)),"",INDEX($A$36:$T$171,MATCH($B203,$B$36:$B$171,0),19))</f>
        <v>0</v>
      </c>
      <c r="T203" s="20" t="s">
        <v>41</v>
      </c>
    </row>
    <row r="204" spans="1:20">
      <c r="A204" s="86" t="s">
        <v>110</v>
      </c>
      <c r="B204" s="50" t="s">
        <v>111</v>
      </c>
      <c r="C204" s="51"/>
      <c r="D204" s="51"/>
      <c r="E204" s="51"/>
      <c r="F204" s="51"/>
      <c r="G204" s="51"/>
      <c r="H204" s="51"/>
      <c r="I204" s="52"/>
      <c r="J204" s="87">
        <v>6</v>
      </c>
      <c r="K204" s="87">
        <v>2</v>
      </c>
      <c r="L204" s="87">
        <v>1</v>
      </c>
      <c r="M204" s="87">
        <v>1</v>
      </c>
      <c r="N204" s="21">
        <f t="shared" si="81"/>
        <v>4</v>
      </c>
      <c r="O204" s="21">
        <f t="shared" si="82"/>
        <v>7</v>
      </c>
      <c r="P204" s="21">
        <f t="shared" si="83"/>
        <v>11</v>
      </c>
      <c r="Q204" s="33" t="str">
        <f t="shared" si="84"/>
        <v>E</v>
      </c>
      <c r="R204" s="33">
        <f t="shared" si="85"/>
        <v>0</v>
      </c>
      <c r="S204" s="33">
        <f t="shared" si="86"/>
        <v>0</v>
      </c>
      <c r="T204" s="20" t="s">
        <v>41</v>
      </c>
    </row>
    <row r="205" spans="1:20">
      <c r="A205" s="86" t="s">
        <v>112</v>
      </c>
      <c r="B205" s="50" t="s">
        <v>113</v>
      </c>
      <c r="C205" s="51"/>
      <c r="D205" s="51"/>
      <c r="E205" s="51"/>
      <c r="F205" s="51"/>
      <c r="G205" s="51"/>
      <c r="H205" s="51"/>
      <c r="I205" s="52"/>
      <c r="J205" s="87">
        <v>5</v>
      </c>
      <c r="K205" s="87">
        <v>1</v>
      </c>
      <c r="L205" s="87">
        <v>1</v>
      </c>
      <c r="M205" s="87">
        <v>1</v>
      </c>
      <c r="N205" s="21">
        <f t="shared" si="81"/>
        <v>3</v>
      </c>
      <c r="O205" s="21">
        <f t="shared" si="82"/>
        <v>6</v>
      </c>
      <c r="P205" s="21">
        <f t="shared" si="83"/>
        <v>9</v>
      </c>
      <c r="Q205" s="33" t="str">
        <f t="shared" si="84"/>
        <v>E</v>
      </c>
      <c r="R205" s="33">
        <f t="shared" si="85"/>
        <v>0</v>
      </c>
      <c r="S205" s="33">
        <f t="shared" si="86"/>
        <v>0</v>
      </c>
      <c r="T205" s="20" t="s">
        <v>41</v>
      </c>
    </row>
    <row r="206" spans="1:20">
      <c r="A206" s="36" t="str">
        <f t="shared" ref="A206:A213" si="87">IF(ISNA(INDEX($A$36:$T$171,MATCH($B206,$B$36:$B$171,0),1)),"",INDEX($A$36:$T$171,MATCH($B206,$B$36:$B$171,0),1))</f>
        <v>ELX0202</v>
      </c>
      <c r="B206" s="181" t="s">
        <v>120</v>
      </c>
      <c r="C206" s="181"/>
      <c r="D206" s="181"/>
      <c r="E206" s="181"/>
      <c r="F206" s="181"/>
      <c r="G206" s="181"/>
      <c r="H206" s="181"/>
      <c r="I206" s="181"/>
      <c r="J206" s="21">
        <f t="shared" ref="J206:J213" si="88">IF(ISNA(INDEX($A$36:$T$171,MATCH($B206,$B$36:$B$171,0),10)),"",INDEX($A$36:$T$171,MATCH($B206,$B$36:$B$171,0),10))</f>
        <v>3</v>
      </c>
      <c r="K206" s="21">
        <f t="shared" ref="K206:K213" si="89">IF(ISNA(INDEX($A$36:$T$171,MATCH($B206,$B$36:$B$171,0),11)),"",INDEX($A$36:$T$171,MATCH($B206,$B$36:$B$171,0),11))</f>
        <v>2</v>
      </c>
      <c r="L206" s="21">
        <f t="shared" ref="L206:L212" si="90">IF(ISNA(INDEX($A$36:$T$171,MATCH($B206,$B$36:$B$171,0),12)),"",INDEX($A$36:$T$171,MATCH($B206,$B$36:$B$171,0),12))</f>
        <v>1</v>
      </c>
      <c r="M206" s="21">
        <f t="shared" ref="M206:M212" si="91">IF(ISNA(INDEX($A$36:$T$171,MATCH($B206,$B$36:$B$171,0),13)),"",INDEX($A$36:$T$171,MATCH($B206,$B$36:$B$171,0),13))</f>
        <v>0</v>
      </c>
      <c r="N206" s="21">
        <f t="shared" si="81"/>
        <v>3</v>
      </c>
      <c r="O206" s="21">
        <f t="shared" si="82"/>
        <v>2</v>
      </c>
      <c r="P206" s="21">
        <f t="shared" si="83"/>
        <v>5</v>
      </c>
      <c r="Q206" s="33">
        <f t="shared" si="84"/>
        <v>0</v>
      </c>
      <c r="R206" s="33" t="str">
        <f t="shared" si="85"/>
        <v>C</v>
      </c>
      <c r="S206" s="33">
        <f t="shared" si="86"/>
        <v>0</v>
      </c>
      <c r="T206" s="20" t="s">
        <v>41</v>
      </c>
    </row>
    <row r="207" spans="1:20">
      <c r="A207" s="36" t="str">
        <f t="shared" si="87"/>
        <v>ELM0103</v>
      </c>
      <c r="B207" s="182" t="s">
        <v>123</v>
      </c>
      <c r="C207" s="182"/>
      <c r="D207" s="182"/>
      <c r="E207" s="182"/>
      <c r="F207" s="182"/>
      <c r="G207" s="182"/>
      <c r="H207" s="182"/>
      <c r="I207" s="182"/>
      <c r="J207" s="21">
        <f t="shared" si="88"/>
        <v>4</v>
      </c>
      <c r="K207" s="21">
        <f t="shared" si="89"/>
        <v>2</v>
      </c>
      <c r="L207" s="21">
        <f t="shared" si="90"/>
        <v>1</v>
      </c>
      <c r="M207" s="21">
        <f t="shared" si="91"/>
        <v>0</v>
      </c>
      <c r="N207" s="21">
        <f t="shared" si="81"/>
        <v>3</v>
      </c>
      <c r="O207" s="21">
        <f t="shared" si="82"/>
        <v>4</v>
      </c>
      <c r="P207" s="21">
        <f t="shared" si="83"/>
        <v>7</v>
      </c>
      <c r="Q207" s="33" t="str">
        <f t="shared" si="84"/>
        <v>E</v>
      </c>
      <c r="R207" s="33">
        <f t="shared" si="85"/>
        <v>0</v>
      </c>
      <c r="S207" s="33">
        <f t="shared" si="86"/>
        <v>0</v>
      </c>
      <c r="T207" s="20" t="s">
        <v>41</v>
      </c>
    </row>
    <row r="208" spans="1:20">
      <c r="A208" s="36" t="str">
        <f t="shared" si="87"/>
        <v>ELM0067</v>
      </c>
      <c r="B208" s="182" t="s">
        <v>125</v>
      </c>
      <c r="C208" s="182"/>
      <c r="D208" s="182"/>
      <c r="E208" s="182"/>
      <c r="F208" s="182"/>
      <c r="G208" s="182"/>
      <c r="H208" s="182"/>
      <c r="I208" s="182"/>
      <c r="J208" s="21">
        <f t="shared" si="88"/>
        <v>5</v>
      </c>
      <c r="K208" s="21">
        <f t="shared" si="89"/>
        <v>2</v>
      </c>
      <c r="L208" s="21">
        <f t="shared" si="90"/>
        <v>2</v>
      </c>
      <c r="M208" s="21">
        <f t="shared" si="91"/>
        <v>0</v>
      </c>
      <c r="N208" s="21">
        <f t="shared" si="81"/>
        <v>4</v>
      </c>
      <c r="O208" s="21">
        <f t="shared" si="82"/>
        <v>5</v>
      </c>
      <c r="P208" s="21">
        <f t="shared" si="83"/>
        <v>9</v>
      </c>
      <c r="Q208" s="33" t="str">
        <f t="shared" si="84"/>
        <v>E</v>
      </c>
      <c r="R208" s="33">
        <f t="shared" si="85"/>
        <v>0</v>
      </c>
      <c r="S208" s="33">
        <f t="shared" si="86"/>
        <v>0</v>
      </c>
      <c r="T208" s="20" t="s">
        <v>41</v>
      </c>
    </row>
    <row r="209" spans="1:20">
      <c r="A209" s="36" t="str">
        <f t="shared" si="87"/>
        <v>ELM0125</v>
      </c>
      <c r="B209" s="182" t="s">
        <v>127</v>
      </c>
      <c r="C209" s="182"/>
      <c r="D209" s="182"/>
      <c r="E209" s="182"/>
      <c r="F209" s="182"/>
      <c r="G209" s="182"/>
      <c r="H209" s="182"/>
      <c r="I209" s="182"/>
      <c r="J209" s="21">
        <f t="shared" si="88"/>
        <v>4</v>
      </c>
      <c r="K209" s="21">
        <f t="shared" si="89"/>
        <v>2</v>
      </c>
      <c r="L209" s="21">
        <f t="shared" si="90"/>
        <v>2</v>
      </c>
      <c r="M209" s="21">
        <f t="shared" si="91"/>
        <v>0</v>
      </c>
      <c r="N209" s="21">
        <f t="shared" si="81"/>
        <v>4</v>
      </c>
      <c r="O209" s="21">
        <f t="shared" si="82"/>
        <v>3</v>
      </c>
      <c r="P209" s="21">
        <f t="shared" si="83"/>
        <v>7</v>
      </c>
      <c r="Q209" s="33" t="str">
        <f t="shared" si="84"/>
        <v>E</v>
      </c>
      <c r="R209" s="33">
        <f t="shared" si="85"/>
        <v>0</v>
      </c>
      <c r="S209" s="33">
        <f t="shared" si="86"/>
        <v>0</v>
      </c>
      <c r="T209" s="20" t="s">
        <v>41</v>
      </c>
    </row>
    <row r="210" spans="1:20">
      <c r="A210" s="36" t="str">
        <f t="shared" si="87"/>
        <v>ELM0118</v>
      </c>
      <c r="B210" s="182" t="s">
        <v>129</v>
      </c>
      <c r="C210" s="182"/>
      <c r="D210" s="182"/>
      <c r="E210" s="182"/>
      <c r="F210" s="182"/>
      <c r="G210" s="182"/>
      <c r="H210" s="182"/>
      <c r="I210" s="182"/>
      <c r="J210" s="21">
        <f t="shared" si="88"/>
        <v>4</v>
      </c>
      <c r="K210" s="21">
        <f t="shared" si="89"/>
        <v>2</v>
      </c>
      <c r="L210" s="21">
        <f t="shared" si="90"/>
        <v>2</v>
      </c>
      <c r="M210" s="21">
        <f t="shared" si="91"/>
        <v>0</v>
      </c>
      <c r="N210" s="21">
        <f t="shared" si="81"/>
        <v>4</v>
      </c>
      <c r="O210" s="21">
        <f t="shared" si="82"/>
        <v>3</v>
      </c>
      <c r="P210" s="21">
        <f t="shared" si="83"/>
        <v>7</v>
      </c>
      <c r="Q210" s="33" t="str">
        <f t="shared" si="84"/>
        <v>E</v>
      </c>
      <c r="R210" s="33">
        <f t="shared" si="85"/>
        <v>0</v>
      </c>
      <c r="S210" s="33">
        <f t="shared" si="86"/>
        <v>0</v>
      </c>
      <c r="T210" s="20" t="s">
        <v>41</v>
      </c>
    </row>
    <row r="211" spans="1:20">
      <c r="A211" s="36" t="str">
        <f t="shared" si="87"/>
        <v>ELM0040</v>
      </c>
      <c r="B211" s="61" t="s">
        <v>131</v>
      </c>
      <c r="C211" s="62"/>
      <c r="D211" s="62"/>
      <c r="E211" s="62"/>
      <c r="F211" s="62"/>
      <c r="G211" s="62"/>
      <c r="H211" s="62"/>
      <c r="I211" s="63"/>
      <c r="J211" s="21">
        <f t="shared" si="88"/>
        <v>4</v>
      </c>
      <c r="K211" s="21">
        <f t="shared" si="89"/>
        <v>1</v>
      </c>
      <c r="L211" s="21">
        <f t="shared" si="90"/>
        <v>2</v>
      </c>
      <c r="M211" s="21">
        <f t="shared" si="91"/>
        <v>0</v>
      </c>
      <c r="N211" s="21">
        <f t="shared" si="81"/>
        <v>3</v>
      </c>
      <c r="O211" s="21">
        <f t="shared" si="82"/>
        <v>4</v>
      </c>
      <c r="P211" s="21">
        <f t="shared" si="83"/>
        <v>7</v>
      </c>
      <c r="Q211" s="33" t="str">
        <f t="shared" si="84"/>
        <v>E</v>
      </c>
      <c r="R211" s="33">
        <f t="shared" si="85"/>
        <v>0</v>
      </c>
      <c r="S211" s="33">
        <f t="shared" si="86"/>
        <v>0</v>
      </c>
      <c r="T211" s="20" t="s">
        <v>41</v>
      </c>
    </row>
    <row r="212" spans="1:20">
      <c r="A212" s="36" t="str">
        <f t="shared" si="87"/>
        <v>ELM0141</v>
      </c>
      <c r="B212" s="183" t="s">
        <v>230</v>
      </c>
      <c r="C212" s="184"/>
      <c r="D212" s="184"/>
      <c r="E212" s="184"/>
      <c r="F212" s="184"/>
      <c r="G212" s="184"/>
      <c r="H212" s="184"/>
      <c r="I212" s="185"/>
      <c r="J212" s="21">
        <f t="shared" si="88"/>
        <v>3</v>
      </c>
      <c r="K212" s="21">
        <f t="shared" si="89"/>
        <v>1</v>
      </c>
      <c r="L212" s="21">
        <f t="shared" si="90"/>
        <v>2</v>
      </c>
      <c r="M212" s="21">
        <f t="shared" si="91"/>
        <v>0</v>
      </c>
      <c r="N212" s="21">
        <f t="shared" si="81"/>
        <v>3</v>
      </c>
      <c r="O212" s="21">
        <f t="shared" si="82"/>
        <v>2</v>
      </c>
      <c r="P212" s="21">
        <f t="shared" si="83"/>
        <v>5</v>
      </c>
      <c r="Q212" s="33" t="str">
        <f t="shared" si="84"/>
        <v>E</v>
      </c>
      <c r="R212" s="33">
        <f t="shared" si="85"/>
        <v>0</v>
      </c>
      <c r="S212" s="33">
        <f t="shared" si="86"/>
        <v>0</v>
      </c>
      <c r="T212" s="20" t="s">
        <v>41</v>
      </c>
    </row>
    <row r="213" spans="1:20">
      <c r="A213" s="36" t="str">
        <f t="shared" si="87"/>
        <v>ELM0133</v>
      </c>
      <c r="B213" s="181" t="s">
        <v>263</v>
      </c>
      <c r="C213" s="181"/>
      <c r="D213" s="181"/>
      <c r="E213" s="181"/>
      <c r="F213" s="181"/>
      <c r="G213" s="181"/>
      <c r="H213" s="181"/>
      <c r="I213" s="181"/>
      <c r="J213" s="21">
        <f t="shared" si="88"/>
        <v>3</v>
      </c>
      <c r="K213" s="189" t="str">
        <f t="shared" si="89"/>
        <v>3săpt.x30ore=90 ore</v>
      </c>
      <c r="L213" s="190"/>
      <c r="M213" s="191"/>
      <c r="N213" s="21">
        <f t="shared" si="81"/>
        <v>1</v>
      </c>
      <c r="O213" s="21">
        <f t="shared" si="82"/>
        <v>4</v>
      </c>
      <c r="P213" s="21">
        <f t="shared" si="83"/>
        <v>5</v>
      </c>
      <c r="Q213" s="33">
        <f t="shared" si="84"/>
        <v>0</v>
      </c>
      <c r="R213" s="33" t="str">
        <f t="shared" si="85"/>
        <v>C</v>
      </c>
      <c r="S213" s="33">
        <f t="shared" si="86"/>
        <v>0</v>
      </c>
      <c r="T213" s="20" t="s">
        <v>41</v>
      </c>
    </row>
    <row r="214" spans="1:20" s="39" customFormat="1">
      <c r="A214" s="88" t="s">
        <v>138</v>
      </c>
      <c r="B214" s="178" t="s">
        <v>139</v>
      </c>
      <c r="C214" s="179"/>
      <c r="D214" s="179"/>
      <c r="E214" s="179"/>
      <c r="F214" s="179"/>
      <c r="G214" s="179"/>
      <c r="H214" s="179"/>
      <c r="I214" s="180"/>
      <c r="J214" s="87">
        <v>5</v>
      </c>
      <c r="K214" s="87">
        <v>2</v>
      </c>
      <c r="L214" s="87">
        <v>2</v>
      </c>
      <c r="M214" s="87">
        <v>0</v>
      </c>
      <c r="N214" s="77">
        <f>K94+L94+M94</f>
        <v>4</v>
      </c>
      <c r="O214" s="78">
        <f>P94-N94</f>
        <v>5</v>
      </c>
      <c r="P214" s="78">
        <f>ROUND(PRODUCT(J94,25)/14,0)</f>
        <v>9</v>
      </c>
      <c r="Q214" s="89" t="s">
        <v>34</v>
      </c>
      <c r="R214" s="87"/>
      <c r="S214" s="90"/>
      <c r="T214" s="87" t="s">
        <v>41</v>
      </c>
    </row>
    <row r="215" spans="1:20" s="39" customFormat="1">
      <c r="A215" s="88" t="s">
        <v>140</v>
      </c>
      <c r="B215" s="178" t="s">
        <v>141</v>
      </c>
      <c r="C215" s="179"/>
      <c r="D215" s="179"/>
      <c r="E215" s="179"/>
      <c r="F215" s="179"/>
      <c r="G215" s="179"/>
      <c r="H215" s="179"/>
      <c r="I215" s="180"/>
      <c r="J215" s="87">
        <v>5</v>
      </c>
      <c r="K215" s="87">
        <v>2</v>
      </c>
      <c r="L215" s="87">
        <v>2</v>
      </c>
      <c r="M215" s="87">
        <v>0</v>
      </c>
      <c r="N215" s="77">
        <f t="shared" ref="N215" si="92">K215+L215+M215</f>
        <v>4</v>
      </c>
      <c r="O215" s="78">
        <f t="shared" ref="O215" si="93">P215-N215</f>
        <v>5</v>
      </c>
      <c r="P215" s="78">
        <f t="shared" ref="P215" si="94">ROUND(PRODUCT(J215,25)/14,0)</f>
        <v>9</v>
      </c>
      <c r="Q215" s="89" t="s">
        <v>34</v>
      </c>
      <c r="R215" s="87"/>
      <c r="S215" s="90"/>
      <c r="T215" s="87" t="s">
        <v>41</v>
      </c>
    </row>
    <row r="216" spans="1:20">
      <c r="A216" s="36" t="str">
        <f>IF(ISNA(INDEX($A$36:$T$171,MATCH($B216,$B$36:$B$171,0),1)),"",INDEX($A$36:$T$171,MATCH($B216,$B$36:$B$171,0),1))</f>
        <v>ELM0095</v>
      </c>
      <c r="B216" s="178" t="s">
        <v>143</v>
      </c>
      <c r="C216" s="179"/>
      <c r="D216" s="179"/>
      <c r="E216" s="179"/>
      <c r="F216" s="179"/>
      <c r="G216" s="179"/>
      <c r="H216" s="179"/>
      <c r="I216" s="180"/>
      <c r="J216" s="21">
        <f>IF(ISNA(INDEX($A$36:$T$171,MATCH($B216,$B$36:$B$171,0),10)),"",INDEX($A$36:$T$171,MATCH($B216,$B$36:$B$171,0),10))</f>
        <v>5</v>
      </c>
      <c r="K216" s="21">
        <f>IF(ISNA(INDEX($A$36:$T$171,MATCH($B216,$B$36:$B$171,0),11)),"",INDEX($A$36:$T$171,MATCH($B216,$B$36:$B$171,0),11))</f>
        <v>2</v>
      </c>
      <c r="L216" s="21">
        <f>IF(ISNA(INDEX($A$36:$T$171,MATCH($B216,$B$36:$B$171,0),12)),"",INDEX($A$36:$T$171,MATCH($B216,$B$36:$B$171,0),12))</f>
        <v>1</v>
      </c>
      <c r="M216" s="21">
        <f>IF(ISNA(INDEX($A$36:$T$171,MATCH($B216,$B$36:$B$171,0),13)),"",INDEX($A$36:$T$171,MATCH($B216,$B$36:$B$171,0),13))</f>
        <v>0</v>
      </c>
      <c r="N216" s="21">
        <f>IF(ISNA(INDEX($A$36:$T$171,MATCH($B216,$B$36:$B$171,0),14)),"",INDEX($A$36:$T$171,MATCH($B216,$B$36:$B$171,0),14))</f>
        <v>3</v>
      </c>
      <c r="O216" s="21">
        <f>IF(ISNA(INDEX($A$36:$T$171,MATCH($B216,$B$36:$B$171,0),15)),"",INDEX($A$36:$T$171,MATCH($B216,$B$36:$B$171,0),15))</f>
        <v>6</v>
      </c>
      <c r="P216" s="21">
        <f>IF(ISNA(INDEX($A$36:$T$171,MATCH($B216,$B$36:$B$171,0),16)),"",INDEX($A$36:$T$171,MATCH($B216,$B$36:$B$171,0),16))</f>
        <v>9</v>
      </c>
      <c r="Q216" s="33" t="str">
        <f>IF(ISNA(INDEX($A$36:$T$171,MATCH($B216,$B$36:$B$171,0),17)),"",INDEX($A$36:$T$171,MATCH($B216,$B$36:$B$171,0),17))</f>
        <v>E</v>
      </c>
      <c r="R216" s="33">
        <f>IF(ISNA(INDEX($A$36:$T$171,MATCH($B216,$B$36:$B$171,0),18)),"",INDEX($A$36:$T$171,MATCH($B216,$B$36:$B$171,0),18))</f>
        <v>0</v>
      </c>
      <c r="S216" s="33">
        <f>IF(ISNA(INDEX($A$36:$T$171,MATCH($B216,$B$36:$B$171,0),19)),"",INDEX($A$36:$T$171,MATCH($B216,$B$36:$B$171,0),19))</f>
        <v>0</v>
      </c>
      <c r="T216" s="20" t="s">
        <v>41</v>
      </c>
    </row>
    <row r="217" spans="1:20">
      <c r="A217" s="36" t="str">
        <f>IF(ISNA(INDEX($A$36:$T$171,MATCH($B217,$B$36:$B$171,0),1)),"",INDEX($A$36:$T$171,MATCH($B217,$B$36:$B$171,0),1))</f>
        <v>ELM0249</v>
      </c>
      <c r="B217" s="186" t="s">
        <v>145</v>
      </c>
      <c r="C217" s="187"/>
      <c r="D217" s="187"/>
      <c r="E217" s="187"/>
      <c r="F217" s="187"/>
      <c r="G217" s="187"/>
      <c r="H217" s="187"/>
      <c r="I217" s="188"/>
      <c r="J217" s="21">
        <f>IF(ISNA(INDEX($A$36:$T$171,MATCH($B217,$B$36:$B$171,0),10)),"",INDEX($A$36:$T$171,MATCH($B217,$B$36:$B$171,0),10))</f>
        <v>4</v>
      </c>
      <c r="K217" s="21">
        <f>IF(ISNA(INDEX($A$36:$T$171,MATCH($B217,$B$36:$B$171,0),11)),"",INDEX($A$36:$T$171,MATCH($B217,$B$36:$B$171,0),11))</f>
        <v>1</v>
      </c>
      <c r="L217" s="21">
        <f>IF(ISNA(INDEX($A$36:$T$171,MATCH($B217,$B$36:$B$171,0),12)),"",INDEX($A$36:$T$171,MATCH($B217,$B$36:$B$171,0),12))</f>
        <v>2</v>
      </c>
      <c r="M217" s="21">
        <f>IF(ISNA(INDEX($A$36:$T$171,MATCH($B217,$B$36:$B$171,0),13)),"",INDEX($A$36:$T$171,MATCH($B217,$B$36:$B$171,0),13))</f>
        <v>0</v>
      </c>
      <c r="N217" s="21">
        <f>IF(ISNA(INDEX($A$36:$T$171,MATCH($B217,$B$36:$B$171,0),14)),"",INDEX($A$36:$T$171,MATCH($B217,$B$36:$B$171,0),14))</f>
        <v>3</v>
      </c>
      <c r="O217" s="21">
        <f>IF(ISNA(INDEX($A$36:$T$171,MATCH($B217,$B$36:$B$171,0),15)),"",INDEX($A$36:$T$171,MATCH($B217,$B$36:$B$171,0),15))</f>
        <v>4</v>
      </c>
      <c r="P217" s="21">
        <f>IF(ISNA(INDEX($A$36:$T$171,MATCH($B217,$B$36:$B$171,0),16)),"",INDEX($A$36:$T$171,MATCH($B217,$B$36:$B$171,0),16))</f>
        <v>7</v>
      </c>
      <c r="Q217" s="33" t="str">
        <f>IF(ISNA(INDEX($A$36:$T$171,MATCH($B217,$B$36:$B$171,0),17)),"",INDEX($A$36:$T$171,MATCH($B217,$B$36:$B$171,0),17))</f>
        <v>E</v>
      </c>
      <c r="R217" s="33">
        <f>IF(ISNA(INDEX($A$36:$T$171,MATCH($B217,$B$36:$B$171,0),18)),"",INDEX($A$36:$T$171,MATCH($B217,$B$36:$B$171,0),18))</f>
        <v>0</v>
      </c>
      <c r="S217" s="33">
        <f>IF(ISNA(INDEX($A$36:$T$171,MATCH($B217,$B$36:$B$171,0),19)),"",INDEX($A$36:$T$171,MATCH($B217,$B$36:$B$171,0),19))</f>
        <v>0</v>
      </c>
      <c r="T217" s="20" t="s">
        <v>41</v>
      </c>
    </row>
    <row r="218" spans="1:20">
      <c r="A218" s="36" t="str">
        <f>IF(ISNA(INDEX($A$36:$T$171,MATCH($B218,$B$36:$B$171,0),1)),"",INDEX($A$36:$T$171,MATCH($B218,$B$36:$B$171,0),1))</f>
        <v>ELM0210</v>
      </c>
      <c r="B218" s="178" t="s">
        <v>147</v>
      </c>
      <c r="C218" s="179"/>
      <c r="D218" s="179"/>
      <c r="E218" s="179"/>
      <c r="F218" s="179"/>
      <c r="G218" s="179"/>
      <c r="H218" s="179"/>
      <c r="I218" s="180"/>
      <c r="J218" s="21">
        <f>IF(ISNA(INDEX($A$36:$T$171,MATCH($B218,$B$36:$B$171,0),10)),"",INDEX($A$36:$T$171,MATCH($B218,$B$36:$B$171,0),10))</f>
        <v>5</v>
      </c>
      <c r="K218" s="21">
        <f>IF(ISNA(INDEX($A$36:$T$171,MATCH($B218,$B$36:$B$171,0),11)),"",INDEX($A$36:$T$171,MATCH($B218,$B$36:$B$171,0),11))</f>
        <v>2</v>
      </c>
      <c r="L218" s="21">
        <f>IF(ISNA(INDEX($A$36:$T$171,MATCH($B218,$B$36:$B$171,0),12)),"",INDEX($A$36:$T$171,MATCH($B218,$B$36:$B$171,0),12))</f>
        <v>2</v>
      </c>
      <c r="M218" s="21">
        <f>IF(ISNA(INDEX($A$36:$T$171,MATCH($B218,$B$36:$B$171,0),13)),"",INDEX($A$36:$T$171,MATCH($B218,$B$36:$B$171,0),13))</f>
        <v>0</v>
      </c>
      <c r="N218" s="21">
        <f>IF(ISNA(INDEX($A$36:$T$171,MATCH($B218,$B$36:$B$171,0),14)),"",INDEX($A$36:$T$171,MATCH($B218,$B$36:$B$171,0),14))</f>
        <v>4</v>
      </c>
      <c r="O218" s="21">
        <f>IF(ISNA(INDEX($A$36:$T$171,MATCH($B218,$B$36:$B$171,0),15)),"",INDEX($A$36:$T$171,MATCH($B218,$B$36:$B$171,0),15))</f>
        <v>5</v>
      </c>
      <c r="P218" s="21">
        <f>IF(ISNA(INDEX($A$36:$T$171,MATCH($B218,$B$36:$B$171,0),16)),"",INDEX($A$36:$T$171,MATCH($B218,$B$36:$B$171,0),16))</f>
        <v>9</v>
      </c>
      <c r="Q218" s="33" t="str">
        <f>IF(ISNA(INDEX($A$36:$T$171,MATCH($B218,$B$36:$B$171,0),17)),"",INDEX($A$36:$T$171,MATCH($B218,$B$36:$B$171,0),17))</f>
        <v>E</v>
      </c>
      <c r="R218" s="33">
        <f>IF(ISNA(INDEX($A$36:$T$171,MATCH($B218,$B$36:$B$171,0),18)),"",INDEX($A$36:$T$171,MATCH($B218,$B$36:$B$171,0),18))</f>
        <v>0</v>
      </c>
      <c r="S218" s="33">
        <f>IF(ISNA(INDEX($A$36:$T$171,MATCH($B218,$B$36:$B$171,0),19)),"",INDEX($A$36:$T$171,MATCH($B218,$B$36:$B$171,0),19))</f>
        <v>0</v>
      </c>
      <c r="T218" s="20" t="s">
        <v>41</v>
      </c>
    </row>
    <row r="219" spans="1:20">
      <c r="A219" s="36" t="str">
        <f>IF(ISNA(INDEX($A$36:$T$171,MATCH($B219,$B$36:$B$171,0),1)),"",INDEX($A$36:$T$171,MATCH($B219,$B$36:$B$171,0),1))</f>
        <v>ELX0122</v>
      </c>
      <c r="B219" s="178" t="s">
        <v>151</v>
      </c>
      <c r="C219" s="179"/>
      <c r="D219" s="179"/>
      <c r="E219" s="179"/>
      <c r="F219" s="179"/>
      <c r="G219" s="179"/>
      <c r="H219" s="179"/>
      <c r="I219" s="180"/>
      <c r="J219" s="21">
        <f>IF(ISNA(INDEX($A$36:$T$171,MATCH($B219,$B$36:$B$171,0),10)),"",INDEX($A$36:$T$171,MATCH($B219,$B$36:$B$171,0),10))</f>
        <v>3</v>
      </c>
      <c r="K219" s="21">
        <f>IF(ISNA(INDEX($A$36:$T$171,MATCH($B219,$B$36:$B$171,0),11)),"",INDEX($A$36:$T$171,MATCH($B219,$B$36:$B$171,0),11))</f>
        <v>1</v>
      </c>
      <c r="L219" s="21">
        <f>IF(ISNA(INDEX($A$36:$T$171,MATCH($B219,$B$36:$B$171,0),12)),"",INDEX($A$36:$T$171,MATCH($B219,$B$36:$B$171,0),12))</f>
        <v>1</v>
      </c>
      <c r="M219" s="21">
        <f>IF(ISNA(INDEX($A$36:$T$171,MATCH($B219,$B$36:$B$171,0),13)),"",INDEX($A$36:$T$171,MATCH($B219,$B$36:$B$171,0),13))</f>
        <v>0</v>
      </c>
      <c r="N219" s="21">
        <f>IF(ISNA(INDEX($A$36:$T$171,MATCH($B219,$B$36:$B$171,0),14)),"",INDEX($A$36:$T$171,MATCH($B219,$B$36:$B$171,0),14))</f>
        <v>2</v>
      </c>
      <c r="O219" s="21">
        <f>IF(ISNA(INDEX($A$36:$T$171,MATCH($B219,$B$36:$B$171,0),15)),"",INDEX($A$36:$T$171,MATCH($B219,$B$36:$B$171,0),15))</f>
        <v>3</v>
      </c>
      <c r="P219" s="21">
        <f>IF(ISNA(INDEX($A$36:$T$171,MATCH($B219,$B$36:$B$171,0),16)),"",INDEX($A$36:$T$171,MATCH($B219,$B$36:$B$171,0),16))</f>
        <v>5</v>
      </c>
      <c r="Q219" s="33">
        <f>IF(ISNA(INDEX($A$36:$T$171,MATCH($B219,$B$36:$B$171,0),17)),"",INDEX($A$36:$T$171,MATCH($B219,$B$36:$B$171,0),17))</f>
        <v>0</v>
      </c>
      <c r="R219" s="33" t="str">
        <f>IF(ISNA(INDEX($A$36:$T$171,MATCH($B219,$B$36:$B$171,0),18)),"",INDEX($A$36:$T$171,MATCH($B219,$B$36:$B$171,0),18))</f>
        <v>C</v>
      </c>
      <c r="S219" s="33">
        <f>IF(ISNA(INDEX($A$36:$T$171,MATCH($B219,$B$36:$B$171,0),19)),"",INDEX($A$36:$T$171,MATCH($B219,$B$36:$B$171,0),19))</f>
        <v>0</v>
      </c>
      <c r="T219" s="20" t="s">
        <v>41</v>
      </c>
    </row>
    <row r="220" spans="1:20">
      <c r="A220" s="36" t="str">
        <f>IF(ISNA(INDEX($A$36:$T$171,MATCH($B220,$B$36:$B$171,0),1)),"",INDEX($A$36:$T$171,MATCH($B220,$B$36:$B$171,0),1))</f>
        <v>ELM0241</v>
      </c>
      <c r="B220" s="192" t="s">
        <v>136</v>
      </c>
      <c r="C220" s="193"/>
      <c r="D220" s="193"/>
      <c r="E220" s="193"/>
      <c r="F220" s="193"/>
      <c r="G220" s="193"/>
      <c r="H220" s="193"/>
      <c r="I220" s="194"/>
      <c r="J220" s="21">
        <f>IF(ISNA(INDEX($A$36:$T$171,MATCH($B220,$B$36:$B$171,0),10)),"",INDEX($A$36:$T$171,MATCH($B220,$B$36:$B$171,0),10))</f>
        <v>3</v>
      </c>
      <c r="K220" s="21">
        <f>IF(ISNA(INDEX($A$36:$T$171,MATCH($B220,$B$36:$B$171,0),11)),"",INDEX($A$36:$T$171,MATCH($B220,$B$36:$B$171,0),11))</f>
        <v>1</v>
      </c>
      <c r="L220" s="21">
        <f>IF(ISNA(INDEX($A$36:$T$171,MATCH($B220,$B$36:$B$171,0),12)),"",INDEX($A$36:$T$171,MATCH($B220,$B$36:$B$171,0),12))</f>
        <v>2</v>
      </c>
      <c r="M220" s="21">
        <f>IF(ISNA(INDEX($A$36:$T$171,MATCH($B220,$B$36:$B$171,0),13)),"",INDEX($A$36:$T$171,MATCH($B220,$B$36:$B$171,0),13))</f>
        <v>0</v>
      </c>
      <c r="N220" s="21">
        <f>IF(ISNA(INDEX($A$36:$T$171,MATCH($B220,$B$36:$B$171,0),14)),"",INDEX($A$36:$T$171,MATCH($B220,$B$36:$B$171,0),14))</f>
        <v>3</v>
      </c>
      <c r="O220" s="21">
        <f>IF(ISNA(INDEX($A$36:$T$171,MATCH($B220,$B$36:$B$171,0),15)),"",INDEX($A$36:$T$171,MATCH($B220,$B$36:$B$171,0),15))</f>
        <v>2</v>
      </c>
      <c r="P220" s="21">
        <f>IF(ISNA(INDEX($A$36:$T$171,MATCH($B220,$B$36:$B$171,0),16)),"",INDEX($A$36:$T$171,MATCH($B220,$B$36:$B$171,0),16))</f>
        <v>5</v>
      </c>
      <c r="Q220" s="33" t="str">
        <f>IF(ISNA(INDEX($A$36:$T$171,MATCH($B220,$B$36:$B$171,0),17)),"",INDEX($A$36:$T$171,MATCH($B220,$B$36:$B$171,0),17))</f>
        <v>E</v>
      </c>
      <c r="R220" s="33">
        <f>IF(ISNA(INDEX($A$36:$T$171,MATCH($B220,$B$36:$B$171,0),18)),"",INDEX($A$36:$T$171,MATCH($B220,$B$36:$B$171,0),18))</f>
        <v>0</v>
      </c>
      <c r="S220" s="33">
        <f>IF(ISNA(INDEX($A$36:$T$171,MATCH($B220,$B$36:$B$171,0),19)),"",INDEX($A$36:$T$171,MATCH($B220,$B$36:$B$171,0),19))</f>
        <v>0</v>
      </c>
      <c r="T220" s="20" t="s">
        <v>41</v>
      </c>
    </row>
    <row r="221" spans="1:20">
      <c r="A221" s="24" t="s">
        <v>27</v>
      </c>
      <c r="B221" s="170"/>
      <c r="C221" s="171"/>
      <c r="D221" s="171"/>
      <c r="E221" s="171"/>
      <c r="F221" s="171"/>
      <c r="G221" s="171"/>
      <c r="H221" s="171"/>
      <c r="I221" s="172"/>
      <c r="J221" s="26">
        <f t="shared" ref="J221:P221" si="95">SUM(J203:J220)</f>
        <v>76</v>
      </c>
      <c r="K221" s="26">
        <f t="shared" si="95"/>
        <v>28</v>
      </c>
      <c r="L221" s="26">
        <f t="shared" si="95"/>
        <v>28</v>
      </c>
      <c r="M221" s="26">
        <f t="shared" si="95"/>
        <v>2</v>
      </c>
      <c r="N221" s="26">
        <f t="shared" si="95"/>
        <v>59</v>
      </c>
      <c r="O221" s="26">
        <f t="shared" si="95"/>
        <v>75</v>
      </c>
      <c r="P221" s="26">
        <f t="shared" si="95"/>
        <v>134</v>
      </c>
      <c r="Q221" s="24">
        <f>COUNTIF(Q203:Q220,"E")</f>
        <v>15</v>
      </c>
      <c r="R221" s="24">
        <f>COUNTIF(R203:R220,"C")</f>
        <v>3</v>
      </c>
      <c r="S221" s="24">
        <f>COUNTIF(S203:S220,"VP")</f>
        <v>0</v>
      </c>
      <c r="T221" s="20"/>
    </row>
    <row r="222" spans="1:20" ht="12" customHeight="1">
      <c r="A222" s="173" t="s">
        <v>73</v>
      </c>
      <c r="B222" s="174"/>
      <c r="C222" s="174"/>
      <c r="D222" s="174"/>
      <c r="E222" s="174"/>
      <c r="F222" s="174"/>
      <c r="G222" s="174"/>
      <c r="H222" s="174"/>
      <c r="I222" s="174"/>
      <c r="J222" s="174"/>
      <c r="K222" s="174"/>
      <c r="L222" s="174"/>
      <c r="M222" s="174"/>
      <c r="N222" s="174"/>
      <c r="O222" s="174"/>
      <c r="P222" s="174"/>
      <c r="Q222" s="174"/>
      <c r="R222" s="174"/>
      <c r="S222" s="174"/>
      <c r="T222" s="175"/>
    </row>
    <row r="223" spans="1:20">
      <c r="A223" s="36" t="str">
        <f t="shared" ref="A223:A230" si="96">IF(ISNA(INDEX($A$36:$T$171,MATCH($B223,$B$36:$B$171,0),1)),"",INDEX($A$36:$T$171,MATCH($B223,$B$36:$B$171,0),1))</f>
        <v>ELM0059</v>
      </c>
      <c r="B223" s="181" t="s">
        <v>153</v>
      </c>
      <c r="C223" s="181"/>
      <c r="D223" s="181"/>
      <c r="E223" s="181"/>
      <c r="F223" s="181"/>
      <c r="G223" s="181"/>
      <c r="H223" s="181"/>
      <c r="I223" s="181"/>
      <c r="J223" s="21">
        <f t="shared" ref="J223:J230" si="97">IF(ISNA(INDEX($A$36:$T$171,MATCH($B223,$B$36:$B$171,0),10)),"",INDEX($A$36:$T$171,MATCH($B223,$B$36:$B$171,0),10))</f>
        <v>5</v>
      </c>
      <c r="K223" s="21">
        <f t="shared" ref="K223:K230" si="98">IF(ISNA(INDEX($A$36:$T$171,MATCH($B223,$B$36:$B$171,0),11)),"",INDEX($A$36:$T$171,MATCH($B223,$B$36:$B$171,0),11))</f>
        <v>2</v>
      </c>
      <c r="L223" s="21">
        <f t="shared" ref="L223:L229" si="99">IF(ISNA(INDEX($A$36:$T$171,MATCH($B223,$B$36:$B$171,0),12)),"",INDEX($A$36:$T$171,MATCH($B223,$B$36:$B$171,0),12))</f>
        <v>2</v>
      </c>
      <c r="M223" s="21">
        <f t="shared" ref="M223:M229" si="100">IF(ISNA(INDEX($A$36:$T$171,MATCH($B223,$B$36:$B$171,0),13)),"",INDEX($A$36:$T$171,MATCH($B223,$B$36:$B$171,0),13))</f>
        <v>0</v>
      </c>
      <c r="N223" s="21">
        <f t="shared" ref="N223:N230" si="101">IF(ISNA(INDEX($A$36:$T$171,MATCH($B223,$B$36:$B$171,0),14)),"",INDEX($A$36:$T$171,MATCH($B223,$B$36:$B$171,0),14))</f>
        <v>4</v>
      </c>
      <c r="O223" s="21">
        <f t="shared" ref="O223:O230" si="102">IF(ISNA(INDEX($A$36:$T$171,MATCH($B223,$B$36:$B$171,0),15)),"",INDEX($A$36:$T$171,MATCH($B223,$B$36:$B$171,0),15))</f>
        <v>6</v>
      </c>
      <c r="P223" s="21">
        <f t="shared" ref="P223:P230" si="103">IF(ISNA(INDEX($A$36:$T$171,MATCH($B223,$B$36:$B$171,0),16)),"",INDEX($A$36:$T$171,MATCH($B223,$B$36:$B$171,0),16))</f>
        <v>10</v>
      </c>
      <c r="Q223" s="33" t="str">
        <f t="shared" ref="Q223:Q230" si="104">IF(ISNA(INDEX($A$36:$T$171,MATCH($B223,$B$36:$B$171,0),17)),"",INDEX($A$36:$T$171,MATCH($B223,$B$36:$B$171,0),17))</f>
        <v>E</v>
      </c>
      <c r="R223" s="33">
        <f t="shared" ref="R223:R230" si="105">IF(ISNA(INDEX($A$36:$T$171,MATCH($B223,$B$36:$B$171,0),18)),"",INDEX($A$36:$T$171,MATCH($B223,$B$36:$B$171,0),18))</f>
        <v>0</v>
      </c>
      <c r="S223" s="33">
        <f t="shared" ref="S223:S230" si="106">IF(ISNA(INDEX($A$36:$T$171,MATCH($B223,$B$36:$B$171,0),19)),"",INDEX($A$36:$T$171,MATCH($B223,$B$36:$B$171,0),19))</f>
        <v>0</v>
      </c>
      <c r="T223" s="20" t="s">
        <v>41</v>
      </c>
    </row>
    <row r="224" spans="1:20" s="39" customFormat="1">
      <c r="A224" s="36" t="str">
        <f t="shared" si="96"/>
        <v>ELM0135</v>
      </c>
      <c r="B224" s="181" t="s">
        <v>155</v>
      </c>
      <c r="C224" s="181"/>
      <c r="D224" s="181"/>
      <c r="E224" s="181"/>
      <c r="F224" s="181"/>
      <c r="G224" s="181"/>
      <c r="H224" s="181"/>
      <c r="I224" s="181"/>
      <c r="J224" s="21">
        <f t="shared" si="97"/>
        <v>4</v>
      </c>
      <c r="K224" s="21">
        <f t="shared" si="98"/>
        <v>2</v>
      </c>
      <c r="L224" s="21">
        <f t="shared" si="99"/>
        <v>1</v>
      </c>
      <c r="M224" s="21">
        <f t="shared" si="100"/>
        <v>0</v>
      </c>
      <c r="N224" s="21">
        <f t="shared" si="101"/>
        <v>3</v>
      </c>
      <c r="O224" s="21">
        <f t="shared" si="102"/>
        <v>5</v>
      </c>
      <c r="P224" s="21">
        <f t="shared" si="103"/>
        <v>8</v>
      </c>
      <c r="Q224" s="33" t="str">
        <f t="shared" si="104"/>
        <v>E</v>
      </c>
      <c r="R224" s="33">
        <f t="shared" si="105"/>
        <v>0</v>
      </c>
      <c r="S224" s="33">
        <f t="shared" si="106"/>
        <v>0</v>
      </c>
      <c r="T224" s="43" t="s">
        <v>41</v>
      </c>
    </row>
    <row r="225" spans="1:20" s="39" customFormat="1">
      <c r="A225" s="36" t="str">
        <f t="shared" si="96"/>
        <v>ELM0132</v>
      </c>
      <c r="B225" s="181" t="s">
        <v>157</v>
      </c>
      <c r="C225" s="181"/>
      <c r="D225" s="181"/>
      <c r="E225" s="181"/>
      <c r="F225" s="181"/>
      <c r="G225" s="181"/>
      <c r="H225" s="181"/>
      <c r="I225" s="181"/>
      <c r="J225" s="21">
        <f t="shared" si="97"/>
        <v>4</v>
      </c>
      <c r="K225" s="21">
        <f t="shared" si="98"/>
        <v>1</v>
      </c>
      <c r="L225" s="21">
        <f t="shared" si="99"/>
        <v>2</v>
      </c>
      <c r="M225" s="21">
        <f t="shared" si="100"/>
        <v>0</v>
      </c>
      <c r="N225" s="21">
        <f t="shared" si="101"/>
        <v>3</v>
      </c>
      <c r="O225" s="21">
        <f t="shared" si="102"/>
        <v>5</v>
      </c>
      <c r="P225" s="21">
        <f t="shared" si="103"/>
        <v>8</v>
      </c>
      <c r="Q225" s="33" t="str">
        <f t="shared" si="104"/>
        <v>E</v>
      </c>
      <c r="R225" s="33">
        <f t="shared" si="105"/>
        <v>0</v>
      </c>
      <c r="S225" s="33">
        <f t="shared" si="106"/>
        <v>0</v>
      </c>
      <c r="T225" s="43" t="s">
        <v>41</v>
      </c>
    </row>
    <row r="226" spans="1:20" s="39" customFormat="1">
      <c r="A226" s="36" t="str">
        <f t="shared" si="96"/>
        <v>ELM0104</v>
      </c>
      <c r="B226" s="181" t="s">
        <v>159</v>
      </c>
      <c r="C226" s="181"/>
      <c r="D226" s="181"/>
      <c r="E226" s="181"/>
      <c r="F226" s="181"/>
      <c r="G226" s="181"/>
      <c r="H226" s="181"/>
      <c r="I226" s="181"/>
      <c r="J226" s="21">
        <f t="shared" si="97"/>
        <v>4</v>
      </c>
      <c r="K226" s="21">
        <f t="shared" si="98"/>
        <v>2</v>
      </c>
      <c r="L226" s="21">
        <f t="shared" si="99"/>
        <v>1</v>
      </c>
      <c r="M226" s="21">
        <f t="shared" si="100"/>
        <v>0</v>
      </c>
      <c r="N226" s="21">
        <f t="shared" si="101"/>
        <v>3</v>
      </c>
      <c r="O226" s="21">
        <f t="shared" si="102"/>
        <v>5</v>
      </c>
      <c r="P226" s="21">
        <f t="shared" si="103"/>
        <v>8</v>
      </c>
      <c r="Q226" s="33" t="str">
        <f t="shared" si="104"/>
        <v>E</v>
      </c>
      <c r="R226" s="33">
        <f t="shared" si="105"/>
        <v>0</v>
      </c>
      <c r="S226" s="33">
        <f t="shared" si="106"/>
        <v>0</v>
      </c>
      <c r="T226" s="43" t="s">
        <v>41</v>
      </c>
    </row>
    <row r="227" spans="1:20" s="39" customFormat="1">
      <c r="A227" s="36" t="str">
        <f t="shared" si="96"/>
        <v>ELM0116</v>
      </c>
      <c r="B227" s="181" t="s">
        <v>161</v>
      </c>
      <c r="C227" s="181"/>
      <c r="D227" s="181"/>
      <c r="E227" s="181"/>
      <c r="F227" s="181"/>
      <c r="G227" s="181"/>
      <c r="H227" s="181"/>
      <c r="I227" s="181"/>
      <c r="J227" s="21">
        <f t="shared" si="97"/>
        <v>4</v>
      </c>
      <c r="K227" s="21">
        <f t="shared" si="98"/>
        <v>1</v>
      </c>
      <c r="L227" s="21">
        <f t="shared" si="99"/>
        <v>2</v>
      </c>
      <c r="M227" s="21">
        <f t="shared" si="100"/>
        <v>0</v>
      </c>
      <c r="N227" s="21">
        <f t="shared" si="101"/>
        <v>3</v>
      </c>
      <c r="O227" s="21">
        <f t="shared" si="102"/>
        <v>5</v>
      </c>
      <c r="P227" s="21">
        <f t="shared" si="103"/>
        <v>8</v>
      </c>
      <c r="Q227" s="33" t="str">
        <f t="shared" si="104"/>
        <v>E</v>
      </c>
      <c r="R227" s="33">
        <f t="shared" si="105"/>
        <v>0</v>
      </c>
      <c r="S227" s="33">
        <f t="shared" si="106"/>
        <v>0</v>
      </c>
      <c r="T227" s="43" t="s">
        <v>41</v>
      </c>
    </row>
    <row r="228" spans="1:20">
      <c r="A228" s="36" t="str">
        <f t="shared" si="96"/>
        <v>ELX0055</v>
      </c>
      <c r="B228" s="178" t="s">
        <v>148</v>
      </c>
      <c r="C228" s="179"/>
      <c r="D228" s="179"/>
      <c r="E228" s="179"/>
      <c r="F228" s="179"/>
      <c r="G228" s="179"/>
      <c r="H228" s="179"/>
      <c r="I228" s="180"/>
      <c r="J228" s="21">
        <f t="shared" si="97"/>
        <v>3</v>
      </c>
      <c r="K228" s="21">
        <f t="shared" si="98"/>
        <v>2</v>
      </c>
      <c r="L228" s="21">
        <f t="shared" si="99"/>
        <v>1</v>
      </c>
      <c r="M228" s="21">
        <f t="shared" si="100"/>
        <v>0</v>
      </c>
      <c r="N228" s="21">
        <f t="shared" si="101"/>
        <v>3</v>
      </c>
      <c r="O228" s="21">
        <f t="shared" si="102"/>
        <v>3</v>
      </c>
      <c r="P228" s="21">
        <f t="shared" si="103"/>
        <v>6</v>
      </c>
      <c r="Q228" s="33">
        <f t="shared" si="104"/>
        <v>0</v>
      </c>
      <c r="R228" s="33" t="str">
        <f t="shared" si="105"/>
        <v>C</v>
      </c>
      <c r="S228" s="33">
        <f t="shared" si="106"/>
        <v>0</v>
      </c>
      <c r="T228" s="20" t="s">
        <v>41</v>
      </c>
    </row>
    <row r="229" spans="1:20">
      <c r="A229" s="36" t="str">
        <f t="shared" si="96"/>
        <v>ELX0123</v>
      </c>
      <c r="B229" s="178" t="s">
        <v>150</v>
      </c>
      <c r="C229" s="179"/>
      <c r="D229" s="179"/>
      <c r="E229" s="179"/>
      <c r="F229" s="179"/>
      <c r="G229" s="179"/>
      <c r="H229" s="179"/>
      <c r="I229" s="180"/>
      <c r="J229" s="21">
        <f t="shared" si="97"/>
        <v>3</v>
      </c>
      <c r="K229" s="21">
        <f t="shared" si="98"/>
        <v>1</v>
      </c>
      <c r="L229" s="21">
        <f t="shared" si="99"/>
        <v>1</v>
      </c>
      <c r="M229" s="21">
        <f t="shared" si="100"/>
        <v>0</v>
      </c>
      <c r="N229" s="21">
        <f t="shared" si="101"/>
        <v>2</v>
      </c>
      <c r="O229" s="21">
        <f t="shared" si="102"/>
        <v>4</v>
      </c>
      <c r="P229" s="21">
        <f t="shared" si="103"/>
        <v>6</v>
      </c>
      <c r="Q229" s="33">
        <f t="shared" si="104"/>
        <v>0</v>
      </c>
      <c r="R229" s="33" t="str">
        <f t="shared" si="105"/>
        <v>C</v>
      </c>
      <c r="S229" s="33">
        <f t="shared" si="106"/>
        <v>0</v>
      </c>
      <c r="T229" s="20" t="s">
        <v>41</v>
      </c>
    </row>
    <row r="230" spans="1:20">
      <c r="A230" s="36" t="str">
        <f t="shared" si="96"/>
        <v>ELM0221</v>
      </c>
      <c r="B230" s="178" t="s">
        <v>164</v>
      </c>
      <c r="C230" s="179"/>
      <c r="D230" s="179"/>
      <c r="E230" s="179"/>
      <c r="F230" s="179"/>
      <c r="G230" s="179"/>
      <c r="H230" s="179"/>
      <c r="I230" s="180"/>
      <c r="J230" s="21">
        <f t="shared" si="97"/>
        <v>3</v>
      </c>
      <c r="K230" s="189" t="str">
        <f t="shared" si="98"/>
        <v>2săptx30ore=60ore</v>
      </c>
      <c r="L230" s="190"/>
      <c r="M230" s="191"/>
      <c r="N230" s="21">
        <f t="shared" si="101"/>
        <v>1</v>
      </c>
      <c r="O230" s="21">
        <f t="shared" si="102"/>
        <v>5</v>
      </c>
      <c r="P230" s="21">
        <f t="shared" si="103"/>
        <v>6</v>
      </c>
      <c r="Q230" s="33">
        <f t="shared" si="104"/>
        <v>0</v>
      </c>
      <c r="R230" s="33" t="str">
        <f t="shared" si="105"/>
        <v>C</v>
      </c>
      <c r="S230" s="33">
        <f t="shared" si="106"/>
        <v>0</v>
      </c>
      <c r="T230" s="20" t="s">
        <v>41</v>
      </c>
    </row>
    <row r="231" spans="1:20">
      <c r="A231" s="24" t="s">
        <v>27</v>
      </c>
      <c r="B231" s="121"/>
      <c r="C231" s="121"/>
      <c r="D231" s="121"/>
      <c r="E231" s="121"/>
      <c r="F231" s="121"/>
      <c r="G231" s="121"/>
      <c r="H231" s="121"/>
      <c r="I231" s="121"/>
      <c r="J231" s="26">
        <f t="shared" ref="J231:P231" si="107">SUM(J223:J230)</f>
        <v>30</v>
      </c>
      <c r="K231" s="26">
        <f t="shared" si="107"/>
        <v>11</v>
      </c>
      <c r="L231" s="26">
        <f t="shared" si="107"/>
        <v>10</v>
      </c>
      <c r="M231" s="26">
        <f t="shared" si="107"/>
        <v>0</v>
      </c>
      <c r="N231" s="26">
        <f t="shared" si="107"/>
        <v>22</v>
      </c>
      <c r="O231" s="26">
        <f t="shared" si="107"/>
        <v>38</v>
      </c>
      <c r="P231" s="26">
        <f t="shared" si="107"/>
        <v>60</v>
      </c>
      <c r="Q231" s="24">
        <f>COUNTIF(Q223:Q230,"E")</f>
        <v>5</v>
      </c>
      <c r="R231" s="24">
        <f>COUNTIF(R223:R230,"C")</f>
        <v>3</v>
      </c>
      <c r="S231" s="24">
        <f>COUNTIF(S223:S230,"VP")</f>
        <v>0</v>
      </c>
      <c r="T231" s="25"/>
    </row>
    <row r="232" spans="1:20" ht="25.5" customHeight="1">
      <c r="A232" s="122" t="s">
        <v>52</v>
      </c>
      <c r="B232" s="123"/>
      <c r="C232" s="123"/>
      <c r="D232" s="123"/>
      <c r="E232" s="123"/>
      <c r="F232" s="123"/>
      <c r="G232" s="123"/>
      <c r="H232" s="123"/>
      <c r="I232" s="124"/>
      <c r="J232" s="26">
        <f t="shared" ref="J232:S232" si="108">SUM(J221,J231)</f>
        <v>106</v>
      </c>
      <c r="K232" s="26">
        <f t="shared" si="108"/>
        <v>39</v>
      </c>
      <c r="L232" s="26">
        <f t="shared" si="108"/>
        <v>38</v>
      </c>
      <c r="M232" s="26">
        <f t="shared" si="108"/>
        <v>2</v>
      </c>
      <c r="N232" s="26">
        <f t="shared" si="108"/>
        <v>81</v>
      </c>
      <c r="O232" s="26">
        <f t="shared" si="108"/>
        <v>113</v>
      </c>
      <c r="P232" s="26">
        <f t="shared" si="108"/>
        <v>194</v>
      </c>
      <c r="Q232" s="26">
        <f t="shared" si="108"/>
        <v>20</v>
      </c>
      <c r="R232" s="26">
        <f t="shared" si="108"/>
        <v>6</v>
      </c>
      <c r="S232" s="26">
        <f t="shared" si="108"/>
        <v>0</v>
      </c>
      <c r="T232" s="109">
        <f>26/49</f>
        <v>0.53061224489795922</v>
      </c>
    </row>
    <row r="233" spans="1:20" ht="13.5" customHeight="1">
      <c r="A233" s="125" t="s">
        <v>53</v>
      </c>
      <c r="B233" s="126"/>
      <c r="C233" s="126"/>
      <c r="D233" s="126"/>
      <c r="E233" s="126"/>
      <c r="F233" s="126"/>
      <c r="G233" s="126"/>
      <c r="H233" s="126"/>
      <c r="I233" s="126"/>
      <c r="J233" s="127"/>
      <c r="K233" s="26">
        <f t="shared" ref="K233:P233" si="109">K221*14+K231*12</f>
        <v>524</v>
      </c>
      <c r="L233" s="26">
        <f t="shared" si="109"/>
        <v>512</v>
      </c>
      <c r="M233" s="26">
        <f t="shared" si="109"/>
        <v>28</v>
      </c>
      <c r="N233" s="26">
        <f t="shared" si="109"/>
        <v>1090</v>
      </c>
      <c r="O233" s="26">
        <f t="shared" si="109"/>
        <v>1506</v>
      </c>
      <c r="P233" s="26">
        <f t="shared" si="109"/>
        <v>2596</v>
      </c>
      <c r="Q233" s="137"/>
      <c r="R233" s="138"/>
      <c r="S233" s="138"/>
      <c r="T233" s="139"/>
    </row>
    <row r="234" spans="1:20" ht="16.5" customHeight="1">
      <c r="A234" s="128"/>
      <c r="B234" s="129"/>
      <c r="C234" s="129"/>
      <c r="D234" s="129"/>
      <c r="E234" s="129"/>
      <c r="F234" s="129"/>
      <c r="G234" s="129"/>
      <c r="H234" s="129"/>
      <c r="I234" s="129"/>
      <c r="J234" s="130"/>
      <c r="K234" s="143">
        <f>SUM(K233:M233)</f>
        <v>1064</v>
      </c>
      <c r="L234" s="144"/>
      <c r="M234" s="145"/>
      <c r="N234" s="146">
        <f>SUM(N233:O233)</f>
        <v>2596</v>
      </c>
      <c r="O234" s="147"/>
      <c r="P234" s="148"/>
      <c r="Q234" s="140"/>
      <c r="R234" s="141"/>
      <c r="S234" s="141"/>
      <c r="T234" s="142"/>
    </row>
    <row r="235" spans="1:20">
      <c r="B235" s="2"/>
      <c r="C235" s="2"/>
      <c r="D235" s="2"/>
      <c r="E235" s="2"/>
      <c r="F235" s="2"/>
      <c r="G235" s="2"/>
      <c r="M235" s="9"/>
      <c r="N235" s="9"/>
      <c r="O235" s="9"/>
      <c r="P235" s="9"/>
      <c r="Q235" s="9"/>
      <c r="R235" s="9"/>
      <c r="S235" s="9"/>
    </row>
    <row r="236" spans="1:20" ht="22.5" customHeight="1">
      <c r="A236" s="121" t="s">
        <v>71</v>
      </c>
      <c r="B236" s="177"/>
      <c r="C236" s="177"/>
      <c r="D236" s="177"/>
      <c r="E236" s="177"/>
      <c r="F236" s="177"/>
      <c r="G236" s="177"/>
      <c r="H236" s="177"/>
      <c r="I236" s="177"/>
      <c r="J236" s="177"/>
      <c r="K236" s="177"/>
      <c r="L236" s="177"/>
      <c r="M236" s="177"/>
      <c r="N236" s="177"/>
      <c r="O236" s="177"/>
      <c r="P236" s="177"/>
      <c r="Q236" s="177"/>
      <c r="R236" s="177"/>
      <c r="S236" s="177"/>
      <c r="T236" s="177"/>
    </row>
    <row r="237" spans="1:20" ht="25.5" customHeight="1">
      <c r="A237" s="121" t="s">
        <v>29</v>
      </c>
      <c r="B237" s="121" t="s">
        <v>28</v>
      </c>
      <c r="C237" s="121"/>
      <c r="D237" s="121"/>
      <c r="E237" s="121"/>
      <c r="F237" s="121"/>
      <c r="G237" s="121"/>
      <c r="H237" s="121"/>
      <c r="I237" s="121"/>
      <c r="J237" s="176" t="s">
        <v>43</v>
      </c>
      <c r="K237" s="176" t="s">
        <v>26</v>
      </c>
      <c r="L237" s="176"/>
      <c r="M237" s="176"/>
      <c r="N237" s="176" t="s">
        <v>44</v>
      </c>
      <c r="O237" s="176"/>
      <c r="P237" s="176"/>
      <c r="Q237" s="176" t="s">
        <v>25</v>
      </c>
      <c r="R237" s="176"/>
      <c r="S237" s="176"/>
      <c r="T237" s="176" t="s">
        <v>24</v>
      </c>
    </row>
    <row r="238" spans="1:20" ht="18" customHeight="1">
      <c r="A238" s="121"/>
      <c r="B238" s="121"/>
      <c r="C238" s="121"/>
      <c r="D238" s="121"/>
      <c r="E238" s="121"/>
      <c r="F238" s="121"/>
      <c r="G238" s="121"/>
      <c r="H238" s="121"/>
      <c r="I238" s="121"/>
      <c r="J238" s="176"/>
      <c r="K238" s="34" t="s">
        <v>30</v>
      </c>
      <c r="L238" s="34" t="s">
        <v>31</v>
      </c>
      <c r="M238" s="34" t="s">
        <v>32</v>
      </c>
      <c r="N238" s="34" t="s">
        <v>36</v>
      </c>
      <c r="O238" s="34" t="s">
        <v>9</v>
      </c>
      <c r="P238" s="34" t="s">
        <v>33</v>
      </c>
      <c r="Q238" s="34" t="s">
        <v>34</v>
      </c>
      <c r="R238" s="34" t="s">
        <v>30</v>
      </c>
      <c r="S238" s="34" t="s">
        <v>35</v>
      </c>
      <c r="T238" s="176"/>
    </row>
    <row r="239" spans="1:20" ht="19.5" customHeight="1">
      <c r="A239" s="173" t="s">
        <v>59</v>
      </c>
      <c r="B239" s="174"/>
      <c r="C239" s="174"/>
      <c r="D239" s="174"/>
      <c r="E239" s="174"/>
      <c r="F239" s="174"/>
      <c r="G239" s="174"/>
      <c r="H239" s="174"/>
      <c r="I239" s="174"/>
      <c r="J239" s="174"/>
      <c r="K239" s="174"/>
      <c r="L239" s="174"/>
      <c r="M239" s="174"/>
      <c r="N239" s="174"/>
      <c r="O239" s="174"/>
      <c r="P239" s="174"/>
      <c r="Q239" s="174"/>
      <c r="R239" s="174"/>
      <c r="S239" s="174"/>
      <c r="T239" s="175"/>
    </row>
    <row r="240" spans="1:20" ht="41.25" customHeight="1">
      <c r="A240" s="92" t="str">
        <f t="shared" ref="A240:A245" si="110">IF(ISNA(INDEX($A$36:$T$171,MATCH($B240,$B$36:$B$171,0),1)),"",INDEX($A$36:$T$171,MATCH($B240,$B$36:$B$171,0),1))</f>
        <v>ELE/ELF/ ELG/ELI/ ELS1006</v>
      </c>
      <c r="B240" s="131" t="s">
        <v>91</v>
      </c>
      <c r="C240" s="132"/>
      <c r="D240" s="132"/>
      <c r="E240" s="132"/>
      <c r="F240" s="132"/>
      <c r="G240" s="132"/>
      <c r="H240" s="132"/>
      <c r="I240" s="133"/>
      <c r="J240" s="21">
        <f t="shared" ref="J240:J245" si="111">IF(ISNA(INDEX($A$36:$T$171,MATCH($B240,$B$36:$B$171,0),10)),"",INDEX($A$36:$T$171,MATCH($B240,$B$36:$B$171,0),10))</f>
        <v>3</v>
      </c>
      <c r="K240" s="21">
        <f t="shared" ref="K240:K245" si="112">IF(ISNA(INDEX($A$36:$T$171,MATCH($B240,$B$36:$B$171,0),11)),"",INDEX($A$36:$T$171,MATCH($B240,$B$36:$B$171,0),11))</f>
        <v>0</v>
      </c>
      <c r="L240" s="21">
        <f t="shared" ref="L240:L245" si="113">IF(ISNA(INDEX($A$36:$T$171,MATCH($B240,$B$36:$B$171,0),12)),"",INDEX($A$36:$T$171,MATCH($B240,$B$36:$B$171,0),12))</f>
        <v>0</v>
      </c>
      <c r="M240" s="21">
        <f t="shared" ref="M240:M245" si="114">IF(ISNA(INDEX($A$36:$T$171,MATCH($B240,$B$36:$B$171,0),13)),"",INDEX($A$36:$T$171,MATCH($B240,$B$36:$B$171,0),13))</f>
        <v>2</v>
      </c>
      <c r="N240" s="21">
        <f t="shared" ref="N240:N245" si="115">IF(ISNA(INDEX($A$36:$T$171,MATCH($B240,$B$36:$B$171,0),14)),"",INDEX($A$36:$T$171,MATCH($B240,$B$36:$B$171,0),14))</f>
        <v>2</v>
      </c>
      <c r="O240" s="21">
        <f t="shared" ref="O240:O245" si="116">IF(ISNA(INDEX($A$36:$T$171,MATCH($B240,$B$36:$B$171,0),15)),"",INDEX($A$36:$T$171,MATCH($B240,$B$36:$B$171,0),15))</f>
        <v>3</v>
      </c>
      <c r="P240" s="21">
        <f t="shared" ref="P240:P245" si="117">IF(ISNA(INDEX($A$36:$T$171,MATCH($B240,$B$36:$B$171,0),16)),"",INDEX($A$36:$T$171,MATCH($B240,$B$36:$B$171,0),16))</f>
        <v>5</v>
      </c>
      <c r="Q240" s="33">
        <f t="shared" ref="Q240:Q245" si="118">IF(ISNA(INDEX($A$36:$T$171,MATCH($B240,$B$36:$B$171,0),17)),"",INDEX($A$36:$T$171,MATCH($B240,$B$36:$B$171,0),17))</f>
        <v>0</v>
      </c>
      <c r="R240" s="33" t="str">
        <f t="shared" ref="R240:R245" si="119">IF(ISNA(INDEX($A$36:$T$171,MATCH($B240,$B$36:$B$171,0),18)),"",INDEX($A$36:$T$171,MATCH($B240,$B$36:$B$171,0),18))</f>
        <v>C</v>
      </c>
      <c r="S240" s="33">
        <f t="shared" ref="S240:S245" si="120">IF(ISNA(INDEX($A$36:$T$171,MATCH($B240,$B$36:$B$171,0),19)),"",INDEX($A$36:$T$171,MATCH($B240,$B$36:$B$171,0),19))</f>
        <v>0</v>
      </c>
      <c r="T240" s="20" t="s">
        <v>42</v>
      </c>
    </row>
    <row r="241" spans="1:20">
      <c r="A241" s="36" t="str">
        <f t="shared" si="110"/>
        <v>YLU0011</v>
      </c>
      <c r="B241" s="131" t="s">
        <v>261</v>
      </c>
      <c r="C241" s="132"/>
      <c r="D241" s="132"/>
      <c r="E241" s="132"/>
      <c r="F241" s="132"/>
      <c r="G241" s="132"/>
      <c r="H241" s="132"/>
      <c r="I241" s="133"/>
      <c r="J241" s="21">
        <f t="shared" si="111"/>
        <v>0</v>
      </c>
      <c r="K241" s="21">
        <f t="shared" si="112"/>
        <v>0</v>
      </c>
      <c r="L241" s="21">
        <f t="shared" si="113"/>
        <v>0</v>
      </c>
      <c r="M241" s="21">
        <f t="shared" si="114"/>
        <v>1</v>
      </c>
      <c r="N241" s="21">
        <f t="shared" si="115"/>
        <v>1</v>
      </c>
      <c r="O241" s="21">
        <f t="shared" si="116"/>
        <v>0</v>
      </c>
      <c r="P241" s="21">
        <f t="shared" si="117"/>
        <v>1</v>
      </c>
      <c r="Q241" s="33">
        <f t="shared" si="118"/>
        <v>0</v>
      </c>
      <c r="R241" s="33">
        <f t="shared" si="119"/>
        <v>0</v>
      </c>
      <c r="S241" s="33" t="str">
        <f t="shared" si="120"/>
        <v>VP</v>
      </c>
      <c r="T241" s="20" t="s">
        <v>42</v>
      </c>
    </row>
    <row r="242" spans="1:20" ht="38.25" customHeight="1">
      <c r="A242" s="92" t="str">
        <f t="shared" si="110"/>
        <v>ELE/ELF/ ELG/ELI/ ELS2006</v>
      </c>
      <c r="B242" s="131" t="s">
        <v>229</v>
      </c>
      <c r="C242" s="132"/>
      <c r="D242" s="132"/>
      <c r="E242" s="132"/>
      <c r="F242" s="132"/>
      <c r="G242" s="132"/>
      <c r="H242" s="132"/>
      <c r="I242" s="133"/>
      <c r="J242" s="21">
        <f t="shared" si="111"/>
        <v>3</v>
      </c>
      <c r="K242" s="21">
        <f t="shared" si="112"/>
        <v>0</v>
      </c>
      <c r="L242" s="21">
        <f t="shared" si="113"/>
        <v>0</v>
      </c>
      <c r="M242" s="21">
        <f t="shared" si="114"/>
        <v>2</v>
      </c>
      <c r="N242" s="21">
        <f t="shared" si="115"/>
        <v>2</v>
      </c>
      <c r="O242" s="21">
        <f t="shared" si="116"/>
        <v>3</v>
      </c>
      <c r="P242" s="21">
        <f t="shared" si="117"/>
        <v>5</v>
      </c>
      <c r="Q242" s="33">
        <f t="shared" si="118"/>
        <v>0</v>
      </c>
      <c r="R242" s="33" t="str">
        <f t="shared" si="119"/>
        <v>C</v>
      </c>
      <c r="S242" s="33">
        <f t="shared" si="120"/>
        <v>0</v>
      </c>
      <c r="T242" s="20" t="s">
        <v>42</v>
      </c>
    </row>
    <row r="243" spans="1:20">
      <c r="A243" s="36" t="str">
        <f t="shared" si="110"/>
        <v>YLU0012</v>
      </c>
      <c r="B243" s="131" t="s">
        <v>262</v>
      </c>
      <c r="C243" s="132"/>
      <c r="D243" s="132"/>
      <c r="E243" s="132"/>
      <c r="F243" s="132"/>
      <c r="G243" s="132"/>
      <c r="H243" s="132"/>
      <c r="I243" s="133"/>
      <c r="J243" s="21">
        <f t="shared" si="111"/>
        <v>0</v>
      </c>
      <c r="K243" s="21">
        <f t="shared" si="112"/>
        <v>0</v>
      </c>
      <c r="L243" s="21">
        <f t="shared" si="113"/>
        <v>0</v>
      </c>
      <c r="M243" s="21">
        <f t="shared" si="114"/>
        <v>1</v>
      </c>
      <c r="N243" s="21">
        <f t="shared" si="115"/>
        <v>1</v>
      </c>
      <c r="O243" s="21">
        <f t="shared" si="116"/>
        <v>0</v>
      </c>
      <c r="P243" s="21">
        <f t="shared" si="117"/>
        <v>1</v>
      </c>
      <c r="Q243" s="33">
        <f t="shared" si="118"/>
        <v>0</v>
      </c>
      <c r="R243" s="33">
        <f t="shared" si="119"/>
        <v>0</v>
      </c>
      <c r="S243" s="33" t="str">
        <f t="shared" si="120"/>
        <v>VP</v>
      </c>
      <c r="T243" s="20" t="s">
        <v>42</v>
      </c>
    </row>
    <row r="244" spans="1:20" ht="38.25">
      <c r="A244" s="92" t="str">
        <f t="shared" si="110"/>
        <v>ELE/ELF/ ELG/ELI/ ELS3006</v>
      </c>
      <c r="B244" s="131" t="s">
        <v>116</v>
      </c>
      <c r="C244" s="132"/>
      <c r="D244" s="132"/>
      <c r="E244" s="132"/>
      <c r="F244" s="132"/>
      <c r="G244" s="132"/>
      <c r="H244" s="132"/>
      <c r="I244" s="133"/>
      <c r="J244" s="21">
        <f t="shared" si="111"/>
        <v>3</v>
      </c>
      <c r="K244" s="21">
        <f t="shared" si="112"/>
        <v>0</v>
      </c>
      <c r="L244" s="21">
        <f t="shared" si="113"/>
        <v>0</v>
      </c>
      <c r="M244" s="21">
        <f t="shared" si="114"/>
        <v>2</v>
      </c>
      <c r="N244" s="21">
        <f t="shared" si="115"/>
        <v>2</v>
      </c>
      <c r="O244" s="21">
        <f t="shared" si="116"/>
        <v>3</v>
      </c>
      <c r="P244" s="21">
        <f t="shared" si="117"/>
        <v>5</v>
      </c>
      <c r="Q244" s="33">
        <f t="shared" si="118"/>
        <v>0</v>
      </c>
      <c r="R244" s="33" t="str">
        <f t="shared" si="119"/>
        <v>C</v>
      </c>
      <c r="S244" s="33">
        <f t="shared" si="120"/>
        <v>0</v>
      </c>
      <c r="T244" s="20" t="s">
        <v>42</v>
      </c>
    </row>
    <row r="245" spans="1:20" ht="38.25">
      <c r="A245" s="92" t="str">
        <f t="shared" si="110"/>
        <v>ELE/ELF/ ELG/ELI/ ELS4006</v>
      </c>
      <c r="B245" s="131" t="s">
        <v>132</v>
      </c>
      <c r="C245" s="132"/>
      <c r="D245" s="132"/>
      <c r="E245" s="132"/>
      <c r="F245" s="132"/>
      <c r="G245" s="132"/>
      <c r="H245" s="132"/>
      <c r="I245" s="133"/>
      <c r="J245" s="21">
        <f t="shared" si="111"/>
        <v>3</v>
      </c>
      <c r="K245" s="21">
        <f t="shared" si="112"/>
        <v>0</v>
      </c>
      <c r="L245" s="21">
        <f t="shared" si="113"/>
        <v>0</v>
      </c>
      <c r="M245" s="21">
        <f t="shared" si="114"/>
        <v>2</v>
      </c>
      <c r="N245" s="21">
        <f t="shared" si="115"/>
        <v>2</v>
      </c>
      <c r="O245" s="21">
        <f t="shared" si="116"/>
        <v>3</v>
      </c>
      <c r="P245" s="21">
        <f t="shared" si="117"/>
        <v>5</v>
      </c>
      <c r="Q245" s="33">
        <f t="shared" si="118"/>
        <v>0</v>
      </c>
      <c r="R245" s="33" t="str">
        <f t="shared" si="119"/>
        <v>C</v>
      </c>
      <c r="S245" s="33">
        <f t="shared" si="120"/>
        <v>0</v>
      </c>
      <c r="T245" s="20" t="s">
        <v>42</v>
      </c>
    </row>
    <row r="246" spans="1:20">
      <c r="A246" s="24" t="s">
        <v>27</v>
      </c>
      <c r="B246" s="170"/>
      <c r="C246" s="171"/>
      <c r="D246" s="171"/>
      <c r="E246" s="171"/>
      <c r="F246" s="171"/>
      <c r="G246" s="171"/>
      <c r="H246" s="171"/>
      <c r="I246" s="172"/>
      <c r="J246" s="26">
        <f t="shared" ref="J246:P246" si="121">SUM(J240:J245)</f>
        <v>12</v>
      </c>
      <c r="K246" s="26">
        <f t="shared" si="121"/>
        <v>0</v>
      </c>
      <c r="L246" s="26">
        <f t="shared" si="121"/>
        <v>0</v>
      </c>
      <c r="M246" s="26">
        <f t="shared" si="121"/>
        <v>10</v>
      </c>
      <c r="N246" s="26">
        <f t="shared" si="121"/>
        <v>10</v>
      </c>
      <c r="O246" s="26">
        <f t="shared" si="121"/>
        <v>12</v>
      </c>
      <c r="P246" s="26">
        <f t="shared" si="121"/>
        <v>22</v>
      </c>
      <c r="Q246" s="24">
        <f>COUNTIF(Q240:Q245,"E")</f>
        <v>0</v>
      </c>
      <c r="R246" s="24">
        <f>COUNTIF(R240:R245,"C")</f>
        <v>4</v>
      </c>
      <c r="S246" s="24">
        <f>COUNTIF(S240:S245,"VP")</f>
        <v>2</v>
      </c>
      <c r="T246" s="20"/>
    </row>
    <row r="247" spans="1:20" ht="19.5" customHeight="1">
      <c r="A247" s="173" t="s">
        <v>73</v>
      </c>
      <c r="B247" s="174"/>
      <c r="C247" s="174"/>
      <c r="D247" s="174"/>
      <c r="E247" s="174"/>
      <c r="F247" s="174"/>
      <c r="G247" s="174"/>
      <c r="H247" s="174"/>
      <c r="I247" s="174"/>
      <c r="J247" s="174"/>
      <c r="K247" s="174"/>
      <c r="L247" s="174"/>
      <c r="M247" s="174"/>
      <c r="N247" s="174"/>
      <c r="O247" s="174"/>
      <c r="P247" s="174"/>
      <c r="Q247" s="174"/>
      <c r="R247" s="174"/>
      <c r="S247" s="174"/>
      <c r="T247" s="175"/>
    </row>
    <row r="248" spans="1:20" s="39" customFormat="1" ht="12.75" customHeight="1">
      <c r="A248" s="92" t="str">
        <f>IF(ISNA(INDEX($A$36:$T$171,MATCH($B248,$B$36:$B$171,0),1)),"",INDEX($A$36:$T$171,MATCH($B248,$B$36:$B$171,0),1))</f>
        <v/>
      </c>
      <c r="B248" s="131"/>
      <c r="C248" s="132"/>
      <c r="D248" s="132"/>
      <c r="E248" s="132"/>
      <c r="F248" s="132"/>
      <c r="G248" s="132"/>
      <c r="H248" s="132"/>
      <c r="I248" s="133"/>
      <c r="J248" s="21" t="str">
        <f>IF(ISNA(INDEX($A$36:$T$171,MATCH($B248,$B$36:$B$171,0),10)),"",INDEX($A$36:$T$171,MATCH($B248,$B$36:$B$171,0),10))</f>
        <v/>
      </c>
      <c r="K248" s="21" t="str">
        <f>IF(ISNA(INDEX($A$36:$T$171,MATCH($B248,$B$36:$B$171,0),11)),"",INDEX($A$36:$T$171,MATCH($B248,$B$36:$B$171,0),11))</f>
        <v/>
      </c>
      <c r="L248" s="21" t="str">
        <f>IF(ISNA(INDEX($A$36:$T$171,MATCH($B248,$B$36:$B$171,0),12)),"",INDEX($A$36:$T$171,MATCH($B248,$B$36:$B$171,0),12))</f>
        <v/>
      </c>
      <c r="M248" s="21" t="str">
        <f>IF(ISNA(INDEX($A$36:$T$171,MATCH($B248,$B$36:$B$171,0),13)),"",INDEX($A$36:$T$171,MATCH($B248,$B$36:$B$171,0),13))</f>
        <v/>
      </c>
      <c r="N248" s="21" t="str">
        <f>IF(ISNA(INDEX($A$36:$T$171,MATCH($B248,$B$36:$B$171,0),14)),"",INDEX($A$36:$T$171,MATCH($B248,$B$36:$B$171,0),14))</f>
        <v/>
      </c>
      <c r="O248" s="21" t="str">
        <f>IF(ISNA(INDEX($A$36:$T$171,MATCH($B248,$B$36:$B$171,0),15)),"",INDEX($A$36:$T$171,MATCH($B248,$B$36:$B$171,0),15))</f>
        <v/>
      </c>
      <c r="P248" s="21" t="str">
        <f>IF(ISNA(INDEX($A$36:$T$171,MATCH($B248,$B$36:$B$171,0),16)),"",INDEX($A$36:$T$171,MATCH($B248,$B$36:$B$171,0),16))</f>
        <v/>
      </c>
      <c r="Q248" s="33" t="str">
        <f>IF(ISNA(INDEX($A$36:$T$171,MATCH($B248,$B$36:$B$171,0),17)),"",INDEX($A$36:$T$171,MATCH($B248,$B$36:$B$171,0),17))</f>
        <v/>
      </c>
      <c r="R248" s="33" t="str">
        <f>IF(ISNA(INDEX($A$36:$T$171,MATCH($B248,$B$36:$B$171,0),18)),"",INDEX($A$36:$T$171,MATCH($B248,$B$36:$B$171,0),18))</f>
        <v/>
      </c>
      <c r="S248" s="33" t="str">
        <f>IF(ISNA(INDEX($A$36:$T$171,MATCH($B248,$B$36:$B$171,0),19)),"",INDEX($A$36:$T$171,MATCH($B248,$B$36:$B$171,0),19))</f>
        <v/>
      </c>
      <c r="T248" s="43" t="s">
        <v>42</v>
      </c>
    </row>
    <row r="249" spans="1:20">
      <c r="A249" s="24" t="s">
        <v>27</v>
      </c>
      <c r="B249" s="121"/>
      <c r="C249" s="121"/>
      <c r="D249" s="121"/>
      <c r="E249" s="121"/>
      <c r="F249" s="121"/>
      <c r="G249" s="121"/>
      <c r="H249" s="121"/>
      <c r="I249" s="121"/>
      <c r="J249" s="26">
        <f t="shared" ref="J249:S249" si="122">SUM(J248:J248)</f>
        <v>0</v>
      </c>
      <c r="K249" s="26">
        <f t="shared" si="122"/>
        <v>0</v>
      </c>
      <c r="L249" s="26">
        <f t="shared" si="122"/>
        <v>0</v>
      </c>
      <c r="M249" s="26">
        <f t="shared" si="122"/>
        <v>0</v>
      </c>
      <c r="N249" s="26">
        <f t="shared" si="122"/>
        <v>0</v>
      </c>
      <c r="O249" s="26">
        <f t="shared" si="122"/>
        <v>0</v>
      </c>
      <c r="P249" s="26">
        <f t="shared" si="122"/>
        <v>0</v>
      </c>
      <c r="Q249" s="26">
        <f t="shared" si="122"/>
        <v>0</v>
      </c>
      <c r="R249" s="26">
        <f t="shared" si="122"/>
        <v>0</v>
      </c>
      <c r="S249" s="26">
        <f t="shared" si="122"/>
        <v>0</v>
      </c>
      <c r="T249" s="25"/>
    </row>
    <row r="250" spans="1:20" ht="27.75" customHeight="1">
      <c r="A250" s="122" t="s">
        <v>52</v>
      </c>
      <c r="B250" s="123"/>
      <c r="C250" s="123"/>
      <c r="D250" s="123"/>
      <c r="E250" s="123"/>
      <c r="F250" s="123"/>
      <c r="G250" s="123"/>
      <c r="H250" s="123"/>
      <c r="I250" s="124"/>
      <c r="J250" s="26">
        <f t="shared" ref="J250:S250" si="123">SUM(J246,J249)</f>
        <v>12</v>
      </c>
      <c r="K250" s="26">
        <f t="shared" si="123"/>
        <v>0</v>
      </c>
      <c r="L250" s="26">
        <f t="shared" si="123"/>
        <v>0</v>
      </c>
      <c r="M250" s="26">
        <f t="shared" si="123"/>
        <v>10</v>
      </c>
      <c r="N250" s="26">
        <f t="shared" si="123"/>
        <v>10</v>
      </c>
      <c r="O250" s="26">
        <f t="shared" si="123"/>
        <v>12</v>
      </c>
      <c r="P250" s="26">
        <f t="shared" si="123"/>
        <v>22</v>
      </c>
      <c r="Q250" s="26">
        <f t="shared" si="123"/>
        <v>0</v>
      </c>
      <c r="R250" s="26">
        <f t="shared" si="123"/>
        <v>4</v>
      </c>
      <c r="S250" s="26">
        <f t="shared" si="123"/>
        <v>2</v>
      </c>
      <c r="T250" s="109">
        <f>6/49</f>
        <v>0.12244897959183673</v>
      </c>
    </row>
    <row r="251" spans="1:20" ht="17.25" customHeight="1">
      <c r="A251" s="125" t="s">
        <v>53</v>
      </c>
      <c r="B251" s="126"/>
      <c r="C251" s="126"/>
      <c r="D251" s="126"/>
      <c r="E251" s="126"/>
      <c r="F251" s="126"/>
      <c r="G251" s="126"/>
      <c r="H251" s="126"/>
      <c r="I251" s="126"/>
      <c r="J251" s="127"/>
      <c r="K251" s="26">
        <f t="shared" ref="K251:P251" si="124">K246*14+K249*12</f>
        <v>0</v>
      </c>
      <c r="L251" s="26">
        <f t="shared" si="124"/>
        <v>0</v>
      </c>
      <c r="M251" s="26">
        <f t="shared" si="124"/>
        <v>140</v>
      </c>
      <c r="N251" s="26">
        <f t="shared" si="124"/>
        <v>140</v>
      </c>
      <c r="O251" s="26">
        <f t="shared" si="124"/>
        <v>168</v>
      </c>
      <c r="P251" s="26">
        <f t="shared" si="124"/>
        <v>308</v>
      </c>
      <c r="Q251" s="164"/>
      <c r="R251" s="165"/>
      <c r="S251" s="165"/>
      <c r="T251" s="166"/>
    </row>
    <row r="252" spans="1:20">
      <c r="A252" s="128"/>
      <c r="B252" s="129"/>
      <c r="C252" s="129"/>
      <c r="D252" s="129"/>
      <c r="E252" s="129"/>
      <c r="F252" s="129"/>
      <c r="G252" s="129"/>
      <c r="H252" s="129"/>
      <c r="I252" s="129"/>
      <c r="J252" s="130"/>
      <c r="K252" s="143">
        <f>SUM(K251:M251)</f>
        <v>140</v>
      </c>
      <c r="L252" s="144"/>
      <c r="M252" s="145"/>
      <c r="N252" s="146">
        <f>SUM(N251:O251)</f>
        <v>308</v>
      </c>
      <c r="O252" s="147"/>
      <c r="P252" s="148"/>
      <c r="Q252" s="167"/>
      <c r="R252" s="168"/>
      <c r="S252" s="168"/>
      <c r="T252" s="169"/>
    </row>
    <row r="255" spans="1:20" ht="22.5" customHeight="1">
      <c r="A255" s="134" t="s">
        <v>54</v>
      </c>
      <c r="B255" s="135"/>
      <c r="C255" s="135"/>
      <c r="D255" s="135"/>
      <c r="E255" s="135"/>
      <c r="F255" s="135"/>
      <c r="G255" s="135"/>
      <c r="H255" s="135"/>
      <c r="I255" s="135"/>
      <c r="J255" s="135"/>
      <c r="K255" s="135"/>
      <c r="L255" s="135"/>
      <c r="M255" s="135"/>
      <c r="N255" s="135"/>
      <c r="O255" s="135"/>
      <c r="P255" s="135"/>
      <c r="Q255" s="135"/>
      <c r="R255" s="135"/>
      <c r="S255" s="135"/>
      <c r="T255" s="136"/>
    </row>
    <row r="256" spans="1:20" ht="27.75" customHeight="1">
      <c r="A256" s="162" t="s">
        <v>29</v>
      </c>
      <c r="B256" s="156" t="s">
        <v>28</v>
      </c>
      <c r="C256" s="157"/>
      <c r="D256" s="157"/>
      <c r="E256" s="157"/>
      <c r="F256" s="157"/>
      <c r="G256" s="157"/>
      <c r="H256" s="157"/>
      <c r="I256" s="158"/>
      <c r="J256" s="152" t="s">
        <v>43</v>
      </c>
      <c r="K256" s="154" t="s">
        <v>26</v>
      </c>
      <c r="L256" s="154"/>
      <c r="M256" s="154"/>
      <c r="N256" s="154" t="s">
        <v>44</v>
      </c>
      <c r="O256" s="155"/>
      <c r="P256" s="155"/>
      <c r="Q256" s="154" t="s">
        <v>25</v>
      </c>
      <c r="R256" s="154"/>
      <c r="S256" s="154"/>
      <c r="T256" s="154" t="s">
        <v>24</v>
      </c>
    </row>
    <row r="257" spans="1:20">
      <c r="A257" s="163"/>
      <c r="B257" s="159"/>
      <c r="C257" s="160"/>
      <c r="D257" s="160"/>
      <c r="E257" s="160"/>
      <c r="F257" s="160"/>
      <c r="G257" s="160"/>
      <c r="H257" s="160"/>
      <c r="I257" s="161"/>
      <c r="J257" s="153"/>
      <c r="K257" s="13" t="s">
        <v>30</v>
      </c>
      <c r="L257" s="13" t="s">
        <v>31</v>
      </c>
      <c r="M257" s="13" t="s">
        <v>32</v>
      </c>
      <c r="N257" s="13" t="s">
        <v>36</v>
      </c>
      <c r="O257" s="13" t="s">
        <v>9</v>
      </c>
      <c r="P257" s="13" t="s">
        <v>33</v>
      </c>
      <c r="Q257" s="13" t="s">
        <v>34</v>
      </c>
      <c r="R257" s="13" t="s">
        <v>30</v>
      </c>
      <c r="S257" s="13" t="s">
        <v>35</v>
      </c>
      <c r="T257" s="154"/>
    </row>
    <row r="258" spans="1:20">
      <c r="A258" s="149" t="s">
        <v>59</v>
      </c>
      <c r="B258" s="150"/>
      <c r="C258" s="150"/>
      <c r="D258" s="150"/>
      <c r="E258" s="150"/>
      <c r="F258" s="150"/>
      <c r="G258" s="150"/>
      <c r="H258" s="150"/>
      <c r="I258" s="150"/>
      <c r="J258" s="150"/>
      <c r="K258" s="150"/>
      <c r="L258" s="150"/>
      <c r="M258" s="150"/>
      <c r="N258" s="150"/>
      <c r="O258" s="150"/>
      <c r="P258" s="150"/>
      <c r="Q258" s="150"/>
      <c r="R258" s="150"/>
      <c r="S258" s="150"/>
      <c r="T258" s="151"/>
    </row>
    <row r="259" spans="1:20" ht="38.25">
      <c r="A259" s="82" t="s">
        <v>224</v>
      </c>
      <c r="B259" s="118" t="s">
        <v>220</v>
      </c>
      <c r="C259" s="119"/>
      <c r="D259" s="119"/>
      <c r="E259" s="119"/>
      <c r="F259" s="119"/>
      <c r="G259" s="119"/>
      <c r="H259" s="119"/>
      <c r="I259" s="120"/>
      <c r="J259" s="69">
        <v>3</v>
      </c>
      <c r="K259" s="69">
        <v>0</v>
      </c>
      <c r="L259" s="69">
        <v>2</v>
      </c>
      <c r="M259" s="69">
        <v>0</v>
      </c>
      <c r="N259" s="21">
        <f>K162+L162+M162</f>
        <v>2</v>
      </c>
      <c r="O259" s="21">
        <f>P162-N162</f>
        <v>3</v>
      </c>
      <c r="P259" s="21">
        <f>ROUND(PRODUCT(J162,25)/14,0)</f>
        <v>5</v>
      </c>
      <c r="Q259" s="69"/>
      <c r="R259" s="69" t="s">
        <v>30</v>
      </c>
      <c r="S259" s="73"/>
      <c r="T259" s="19" t="s">
        <v>42</v>
      </c>
    </row>
    <row r="260" spans="1:20" s="39" customFormat="1" ht="38.25">
      <c r="A260" s="82" t="s">
        <v>225</v>
      </c>
      <c r="B260" s="118" t="s">
        <v>221</v>
      </c>
      <c r="C260" s="119"/>
      <c r="D260" s="119"/>
      <c r="E260" s="119"/>
      <c r="F260" s="119"/>
      <c r="G260" s="119"/>
      <c r="H260" s="119"/>
      <c r="I260" s="120"/>
      <c r="J260" s="69">
        <v>3</v>
      </c>
      <c r="K260" s="69">
        <v>0</v>
      </c>
      <c r="L260" s="69">
        <v>2</v>
      </c>
      <c r="M260" s="69">
        <v>0</v>
      </c>
      <c r="N260" s="21">
        <f>K260+L260+M260</f>
        <v>2</v>
      </c>
      <c r="O260" s="21">
        <f>P260-N260</f>
        <v>3</v>
      </c>
      <c r="P260" s="21">
        <f>ROUND(PRODUCT(J260,25)/14,0)</f>
        <v>5</v>
      </c>
      <c r="Q260" s="69"/>
      <c r="R260" s="69" t="s">
        <v>30</v>
      </c>
      <c r="S260" s="73"/>
      <c r="T260" s="19" t="s">
        <v>42</v>
      </c>
    </row>
    <row r="261" spans="1:20" ht="38.25">
      <c r="A261" s="82" t="s">
        <v>226</v>
      </c>
      <c r="B261" s="118" t="s">
        <v>222</v>
      </c>
      <c r="C261" s="119"/>
      <c r="D261" s="119"/>
      <c r="E261" s="119"/>
      <c r="F261" s="119"/>
      <c r="G261" s="119"/>
      <c r="H261" s="119"/>
      <c r="I261" s="120"/>
      <c r="J261" s="69">
        <v>3</v>
      </c>
      <c r="K261" s="69">
        <v>0</v>
      </c>
      <c r="L261" s="69">
        <v>2</v>
      </c>
      <c r="M261" s="69">
        <v>0</v>
      </c>
      <c r="N261" s="21">
        <f>K166+L166+M166</f>
        <v>2</v>
      </c>
      <c r="O261" s="21">
        <f>P166-N166</f>
        <v>3</v>
      </c>
      <c r="P261" s="21">
        <f>ROUND(PRODUCT(J166,25)/14,0)</f>
        <v>5</v>
      </c>
      <c r="Q261" s="31"/>
      <c r="R261" s="31" t="s">
        <v>30</v>
      </c>
      <c r="S261" s="32"/>
      <c r="T261" s="12" t="s">
        <v>42</v>
      </c>
    </row>
    <row r="262" spans="1:20">
      <c r="A262" s="22" t="s">
        <v>27</v>
      </c>
      <c r="B262" s="115"/>
      <c r="C262" s="116"/>
      <c r="D262" s="116"/>
      <c r="E262" s="116"/>
      <c r="F262" s="116"/>
      <c r="G262" s="116"/>
      <c r="H262" s="116"/>
      <c r="I262" s="117"/>
      <c r="J262" s="35">
        <f t="shared" ref="J262:P262" si="125">SUM(J259:J261)</f>
        <v>9</v>
      </c>
      <c r="K262" s="35">
        <f t="shared" si="125"/>
        <v>0</v>
      </c>
      <c r="L262" s="35">
        <f t="shared" si="125"/>
        <v>6</v>
      </c>
      <c r="M262" s="35">
        <f t="shared" si="125"/>
        <v>0</v>
      </c>
      <c r="N262" s="26">
        <f t="shared" si="125"/>
        <v>6</v>
      </c>
      <c r="O262" s="26">
        <f t="shared" si="125"/>
        <v>9</v>
      </c>
      <c r="P262" s="26">
        <f t="shared" si="125"/>
        <v>15</v>
      </c>
      <c r="Q262" s="24">
        <f>COUNTIF(Q259:Q261,"E")</f>
        <v>0</v>
      </c>
      <c r="R262" s="24">
        <f>COUNTIF(R259:R261,"C")</f>
        <v>3</v>
      </c>
      <c r="S262" s="24">
        <f>COUNTIF(S259:S261,"VP")</f>
        <v>0</v>
      </c>
      <c r="T262" s="20"/>
    </row>
    <row r="263" spans="1:20">
      <c r="A263" s="134" t="s">
        <v>73</v>
      </c>
      <c r="B263" s="135"/>
      <c r="C263" s="135"/>
      <c r="D263" s="135"/>
      <c r="E263" s="135"/>
      <c r="F263" s="135"/>
      <c r="G263" s="135"/>
      <c r="H263" s="135"/>
      <c r="I263" s="135"/>
      <c r="J263" s="135"/>
      <c r="K263" s="135"/>
      <c r="L263" s="135"/>
      <c r="M263" s="135"/>
      <c r="N263" s="135"/>
      <c r="O263" s="135"/>
      <c r="P263" s="135"/>
      <c r="Q263" s="135"/>
      <c r="R263" s="135"/>
      <c r="S263" s="135"/>
      <c r="T263" s="136"/>
    </row>
    <row r="264" spans="1:20" ht="38.25">
      <c r="A264" s="82" t="s">
        <v>227</v>
      </c>
      <c r="B264" s="118" t="s">
        <v>223</v>
      </c>
      <c r="C264" s="119"/>
      <c r="D264" s="119"/>
      <c r="E264" s="119"/>
      <c r="F264" s="119"/>
      <c r="G264" s="119"/>
      <c r="H264" s="119"/>
      <c r="I264" s="120"/>
      <c r="J264" s="69">
        <v>3</v>
      </c>
      <c r="K264" s="69">
        <v>0</v>
      </c>
      <c r="L264" s="69">
        <v>2</v>
      </c>
      <c r="M264" s="69">
        <v>0</v>
      </c>
      <c r="N264" s="21">
        <f>K168+L168+M168</f>
        <v>2</v>
      </c>
      <c r="O264" s="21">
        <f>P168-N168</f>
        <v>4</v>
      </c>
      <c r="P264" s="21">
        <f>ROUND(PRODUCT(J168,25)/12,0)</f>
        <v>6</v>
      </c>
      <c r="Q264" s="31"/>
      <c r="R264" s="31" t="s">
        <v>30</v>
      </c>
      <c r="S264" s="32"/>
      <c r="T264" s="12" t="s">
        <v>42</v>
      </c>
    </row>
    <row r="265" spans="1:20">
      <c r="A265" s="24" t="s">
        <v>27</v>
      </c>
      <c r="B265" s="121"/>
      <c r="C265" s="121"/>
      <c r="D265" s="121"/>
      <c r="E265" s="121"/>
      <c r="F265" s="121"/>
      <c r="G265" s="121"/>
      <c r="H265" s="121"/>
      <c r="I265" s="121"/>
      <c r="J265" s="26">
        <f t="shared" ref="J265:P265" si="126">SUM(J264:J264)</f>
        <v>3</v>
      </c>
      <c r="K265" s="26">
        <f t="shared" si="126"/>
        <v>0</v>
      </c>
      <c r="L265" s="26">
        <f t="shared" si="126"/>
        <v>2</v>
      </c>
      <c r="M265" s="26">
        <f t="shared" si="126"/>
        <v>0</v>
      </c>
      <c r="N265" s="26">
        <f t="shared" si="126"/>
        <v>2</v>
      </c>
      <c r="O265" s="26">
        <f t="shared" si="126"/>
        <v>4</v>
      </c>
      <c r="P265" s="26">
        <f t="shared" si="126"/>
        <v>6</v>
      </c>
      <c r="Q265" s="24">
        <f>COUNTIF(Q264:Q264,"E")</f>
        <v>0</v>
      </c>
      <c r="R265" s="24">
        <f>COUNTIF(R264:R264,"C")</f>
        <v>1</v>
      </c>
      <c r="S265" s="24">
        <f>COUNTIF(S264:S264,"VP")</f>
        <v>0</v>
      </c>
      <c r="T265" s="25"/>
    </row>
    <row r="266" spans="1:20" ht="30.75" customHeight="1">
      <c r="A266" s="122" t="s">
        <v>52</v>
      </c>
      <c r="B266" s="123"/>
      <c r="C266" s="123"/>
      <c r="D266" s="123"/>
      <c r="E266" s="123"/>
      <c r="F266" s="123"/>
      <c r="G266" s="123"/>
      <c r="H266" s="123"/>
      <c r="I266" s="124"/>
      <c r="J266" s="26">
        <f t="shared" ref="J266:S266" si="127">SUM(J262,J265)</f>
        <v>12</v>
      </c>
      <c r="K266" s="26">
        <f t="shared" si="127"/>
        <v>0</v>
      </c>
      <c r="L266" s="26">
        <f t="shared" si="127"/>
        <v>8</v>
      </c>
      <c r="M266" s="26">
        <f t="shared" si="127"/>
        <v>0</v>
      </c>
      <c r="N266" s="26">
        <f t="shared" si="127"/>
        <v>8</v>
      </c>
      <c r="O266" s="26">
        <f t="shared" si="127"/>
        <v>13</v>
      </c>
      <c r="P266" s="26">
        <f t="shared" si="127"/>
        <v>21</v>
      </c>
      <c r="Q266" s="26">
        <f t="shared" si="127"/>
        <v>0</v>
      </c>
      <c r="R266" s="26">
        <f t="shared" si="127"/>
        <v>4</v>
      </c>
      <c r="S266" s="26">
        <f t="shared" si="127"/>
        <v>0</v>
      </c>
      <c r="T266" s="111">
        <f>4/49</f>
        <v>8.1632653061224483E-2</v>
      </c>
    </row>
    <row r="267" spans="1:20">
      <c r="A267" s="125" t="s">
        <v>53</v>
      </c>
      <c r="B267" s="126"/>
      <c r="C267" s="126"/>
      <c r="D267" s="126"/>
      <c r="E267" s="126"/>
      <c r="F267" s="126"/>
      <c r="G267" s="126"/>
      <c r="H267" s="126"/>
      <c r="I267" s="126"/>
      <c r="J267" s="127"/>
      <c r="K267" s="26">
        <f t="shared" ref="K267:P267" si="128">K262*14+K265*12</f>
        <v>0</v>
      </c>
      <c r="L267" s="26">
        <f t="shared" si="128"/>
        <v>108</v>
      </c>
      <c r="M267" s="26">
        <f t="shared" si="128"/>
        <v>0</v>
      </c>
      <c r="N267" s="26">
        <f t="shared" si="128"/>
        <v>108</v>
      </c>
      <c r="O267" s="26">
        <f t="shared" si="128"/>
        <v>174</v>
      </c>
      <c r="P267" s="26">
        <f t="shared" si="128"/>
        <v>282</v>
      </c>
      <c r="Q267" s="137"/>
      <c r="R267" s="138"/>
      <c r="S267" s="138"/>
      <c r="T267" s="139"/>
    </row>
    <row r="268" spans="1:20">
      <c r="A268" s="128"/>
      <c r="B268" s="129"/>
      <c r="C268" s="129"/>
      <c r="D268" s="129"/>
      <c r="E268" s="129"/>
      <c r="F268" s="129"/>
      <c r="G268" s="129"/>
      <c r="H268" s="129"/>
      <c r="I268" s="129"/>
      <c r="J268" s="130"/>
      <c r="K268" s="143">
        <f>SUM(K267:M267)</f>
        <v>108</v>
      </c>
      <c r="L268" s="144"/>
      <c r="M268" s="145"/>
      <c r="N268" s="146">
        <f>SUM(N267:O267)</f>
        <v>282</v>
      </c>
      <c r="O268" s="147"/>
      <c r="P268" s="148"/>
      <c r="Q268" s="140"/>
      <c r="R268" s="141"/>
      <c r="S268" s="141"/>
      <c r="T268" s="142"/>
    </row>
    <row r="270" spans="1:20">
      <c r="A270" s="114" t="s">
        <v>258</v>
      </c>
      <c r="B270" s="114"/>
    </row>
    <row r="271" spans="1:20">
      <c r="A271" s="176" t="s">
        <v>29</v>
      </c>
      <c r="B271" s="243" t="s">
        <v>63</v>
      </c>
      <c r="C271" s="259"/>
      <c r="D271" s="259"/>
      <c r="E271" s="259"/>
      <c r="F271" s="259"/>
      <c r="G271" s="244"/>
      <c r="H271" s="243" t="s">
        <v>65</v>
      </c>
      <c r="I271" s="244"/>
      <c r="J271" s="240" t="s">
        <v>66</v>
      </c>
      <c r="K271" s="241"/>
      <c r="L271" s="241"/>
      <c r="M271" s="241"/>
      <c r="N271" s="241"/>
      <c r="O271" s="242"/>
      <c r="P271" s="243" t="s">
        <v>51</v>
      </c>
      <c r="Q271" s="244"/>
      <c r="R271" s="240" t="s">
        <v>67</v>
      </c>
      <c r="S271" s="241"/>
      <c r="T271" s="242"/>
    </row>
    <row r="272" spans="1:20">
      <c r="A272" s="176"/>
      <c r="B272" s="245"/>
      <c r="C272" s="260"/>
      <c r="D272" s="260"/>
      <c r="E272" s="260"/>
      <c r="F272" s="260"/>
      <c r="G272" s="246"/>
      <c r="H272" s="245"/>
      <c r="I272" s="246"/>
      <c r="J272" s="240" t="s">
        <v>36</v>
      </c>
      <c r="K272" s="242"/>
      <c r="L272" s="240" t="s">
        <v>9</v>
      </c>
      <c r="M272" s="242"/>
      <c r="N272" s="240" t="s">
        <v>33</v>
      </c>
      <c r="O272" s="242"/>
      <c r="P272" s="245"/>
      <c r="Q272" s="246"/>
      <c r="R272" s="34" t="s">
        <v>68</v>
      </c>
      <c r="S272" s="34" t="s">
        <v>69</v>
      </c>
      <c r="T272" s="34" t="s">
        <v>70</v>
      </c>
    </row>
    <row r="273" spans="1:20">
      <c r="A273" s="34">
        <v>1</v>
      </c>
      <c r="B273" s="240" t="s">
        <v>64</v>
      </c>
      <c r="C273" s="241"/>
      <c r="D273" s="241"/>
      <c r="E273" s="241"/>
      <c r="F273" s="241"/>
      <c r="G273" s="242"/>
      <c r="H273" s="247">
        <f>J273</f>
        <v>124</v>
      </c>
      <c r="I273" s="247"/>
      <c r="J273" s="252">
        <f>N46+N59+N76+N89+N101+N114-J274</f>
        <v>124</v>
      </c>
      <c r="K273" s="253"/>
      <c r="L273" s="252">
        <f>O46+O59+O76+O89+O101+O114-L274</f>
        <v>176</v>
      </c>
      <c r="M273" s="253"/>
      <c r="N273" s="248">
        <f>SUM(J273:M273)</f>
        <v>300</v>
      </c>
      <c r="O273" s="249"/>
      <c r="P273" s="250">
        <f>H273/H275</f>
        <v>0.9051094890510949</v>
      </c>
      <c r="Q273" s="251"/>
      <c r="R273" s="20">
        <f>J46+J59-R274</f>
        <v>60</v>
      </c>
      <c r="S273" s="20">
        <f>J76+J89-S274</f>
        <v>54</v>
      </c>
      <c r="T273" s="20">
        <f>J101+J114-T274</f>
        <v>51</v>
      </c>
    </row>
    <row r="274" spans="1:20" ht="12.75" customHeight="1">
      <c r="A274" s="34">
        <v>2</v>
      </c>
      <c r="B274" s="240" t="s">
        <v>259</v>
      </c>
      <c r="C274" s="241"/>
      <c r="D274" s="241"/>
      <c r="E274" s="241"/>
      <c r="F274" s="241"/>
      <c r="G274" s="242"/>
      <c r="H274" s="247">
        <v>13</v>
      </c>
      <c r="I274" s="247"/>
      <c r="J274" s="256">
        <f>N154</f>
        <v>13</v>
      </c>
      <c r="K274" s="257"/>
      <c r="L274" s="258">
        <f>O154</f>
        <v>14</v>
      </c>
      <c r="M274" s="257"/>
      <c r="N274" s="248">
        <f>SUM(J274:M274)</f>
        <v>27</v>
      </c>
      <c r="O274" s="249"/>
      <c r="P274" s="250">
        <f>H274/H275</f>
        <v>9.4890510948905105E-2</v>
      </c>
      <c r="Q274" s="251"/>
      <c r="R274" s="19">
        <v>0</v>
      </c>
      <c r="S274" s="19">
        <v>6</v>
      </c>
      <c r="T274" s="19">
        <v>9</v>
      </c>
    </row>
    <row r="275" spans="1:20">
      <c r="A275" s="240" t="s">
        <v>27</v>
      </c>
      <c r="B275" s="241"/>
      <c r="C275" s="241"/>
      <c r="D275" s="241"/>
      <c r="E275" s="241"/>
      <c r="F275" s="241"/>
      <c r="G275" s="242"/>
      <c r="H275" s="176">
        <f>SUM(H273:I274)</f>
        <v>137</v>
      </c>
      <c r="I275" s="176"/>
      <c r="J275" s="176">
        <f>SUM(J273:K274)</f>
        <v>137</v>
      </c>
      <c r="K275" s="176"/>
      <c r="L275" s="173">
        <f>SUM(L273:M274)</f>
        <v>190</v>
      </c>
      <c r="M275" s="175"/>
      <c r="N275" s="173">
        <f>SUM(N273:O274)</f>
        <v>327</v>
      </c>
      <c r="O275" s="175"/>
      <c r="P275" s="254">
        <f>SUM(P273:Q274)</f>
        <v>1</v>
      </c>
      <c r="Q275" s="255"/>
      <c r="R275" s="24">
        <f>SUM(R273:R274)</f>
        <v>60</v>
      </c>
      <c r="S275" s="24">
        <f>SUM(S273:S274)</f>
        <v>60</v>
      </c>
      <c r="T275" s="24">
        <f>SUM(T273:T274)</f>
        <v>60</v>
      </c>
    </row>
    <row r="285" spans="1:20">
      <c r="B285" s="2"/>
      <c r="C285" s="2"/>
      <c r="D285" s="2"/>
      <c r="E285" s="2"/>
      <c r="F285" s="2"/>
      <c r="G285" s="2"/>
      <c r="M285" s="9"/>
      <c r="N285" s="9"/>
      <c r="O285" s="9"/>
      <c r="P285" s="9"/>
      <c r="Q285" s="9"/>
      <c r="R285" s="9"/>
      <c r="S285" s="9"/>
    </row>
    <row r="286" spans="1:20">
      <c r="B286" s="9"/>
      <c r="C286" s="9"/>
      <c r="D286" s="9"/>
      <c r="E286" s="9"/>
      <c r="F286" s="9"/>
      <c r="G286" s="9"/>
      <c r="H286" s="18"/>
      <c r="I286" s="18"/>
      <c r="J286" s="18"/>
      <c r="M286" s="9"/>
      <c r="N286" s="9"/>
      <c r="O286" s="9"/>
      <c r="P286" s="9"/>
      <c r="Q286" s="9"/>
      <c r="R286" s="9"/>
      <c r="S286" s="9"/>
    </row>
  </sheetData>
  <sheetProtection deleteColumns="0" deleteRows="0" selectLockedCells="1" selectUnlockedCells="1"/>
  <mergeCells count="313">
    <mergeCell ref="A155:J156"/>
    <mergeCell ref="B81:I81"/>
    <mergeCell ref="M17:T18"/>
    <mergeCell ref="M19:T22"/>
    <mergeCell ref="B149:I149"/>
    <mergeCell ref="B214:I214"/>
    <mergeCell ref="A158:T158"/>
    <mergeCell ref="J159:J160"/>
    <mergeCell ref="K159:M159"/>
    <mergeCell ref="A159:A160"/>
    <mergeCell ref="B159:I160"/>
    <mergeCell ref="N159:P159"/>
    <mergeCell ref="Q159:S159"/>
    <mergeCell ref="T159:T160"/>
    <mergeCell ref="B162:I162"/>
    <mergeCell ref="N156:P156"/>
    <mergeCell ref="Q155:T156"/>
    <mergeCell ref="A154:I154"/>
    <mergeCell ref="K156:M156"/>
    <mergeCell ref="B168:I168"/>
    <mergeCell ref="B192:I192"/>
    <mergeCell ref="A91:T91"/>
    <mergeCell ref="J92:J93"/>
    <mergeCell ref="B150:I150"/>
    <mergeCell ref="R6:T6"/>
    <mergeCell ref="M8:T11"/>
    <mergeCell ref="R3:T3"/>
    <mergeCell ref="R4:T4"/>
    <mergeCell ref="R5:T5"/>
    <mergeCell ref="O5:Q5"/>
    <mergeCell ref="O6:Q6"/>
    <mergeCell ref="O3:Q3"/>
    <mergeCell ref="O4:Q4"/>
    <mergeCell ref="M4:N4"/>
    <mergeCell ref="B82:I82"/>
    <mergeCell ref="M14:T16"/>
    <mergeCell ref="A21:K21"/>
    <mergeCell ref="M23:T25"/>
    <mergeCell ref="M27:T32"/>
    <mergeCell ref="B225:I225"/>
    <mergeCell ref="B260:I260"/>
    <mergeCell ref="B248:I248"/>
    <mergeCell ref="B136:I136"/>
    <mergeCell ref="B146:I146"/>
    <mergeCell ref="A173:T173"/>
    <mergeCell ref="A167:T167"/>
    <mergeCell ref="A104:A105"/>
    <mergeCell ref="T104:T105"/>
    <mergeCell ref="B99:I99"/>
    <mergeCell ref="B106:I106"/>
    <mergeCell ref="B101:I101"/>
    <mergeCell ref="B111:I111"/>
    <mergeCell ref="Q104:S104"/>
    <mergeCell ref="B87:I87"/>
    <mergeCell ref="K92:M92"/>
    <mergeCell ref="N92:P92"/>
    <mergeCell ref="Q92:S92"/>
    <mergeCell ref="A92:A93"/>
    <mergeCell ref="B273:G273"/>
    <mergeCell ref="B274:G274"/>
    <mergeCell ref="A191:T191"/>
    <mergeCell ref="B190:I190"/>
    <mergeCell ref="A163:T163"/>
    <mergeCell ref="Q170:T171"/>
    <mergeCell ref="N171:P171"/>
    <mergeCell ref="K174:M174"/>
    <mergeCell ref="N174:P174"/>
    <mergeCell ref="R271:T271"/>
    <mergeCell ref="A195:J196"/>
    <mergeCell ref="Q195:T196"/>
    <mergeCell ref="N196:P196"/>
    <mergeCell ref="K196:M196"/>
    <mergeCell ref="A194:I194"/>
    <mergeCell ref="B193:I193"/>
    <mergeCell ref="Q174:S174"/>
    <mergeCell ref="B164:I164"/>
    <mergeCell ref="B166:I166"/>
    <mergeCell ref="A165:T165"/>
    <mergeCell ref="A169:I169"/>
    <mergeCell ref="A170:J171"/>
    <mergeCell ref="K171:M171"/>
    <mergeCell ref="A202:T202"/>
    <mergeCell ref="A275:G275"/>
    <mergeCell ref="H271:I272"/>
    <mergeCell ref="A271:A272"/>
    <mergeCell ref="H273:I273"/>
    <mergeCell ref="N274:O274"/>
    <mergeCell ref="P274:Q274"/>
    <mergeCell ref="P271:Q272"/>
    <mergeCell ref="J272:K272"/>
    <mergeCell ref="L272:M272"/>
    <mergeCell ref="N272:O272"/>
    <mergeCell ref="J271:O271"/>
    <mergeCell ref="J273:K273"/>
    <mergeCell ref="L273:M273"/>
    <mergeCell ref="N273:O273"/>
    <mergeCell ref="P273:Q273"/>
    <mergeCell ref="J275:K275"/>
    <mergeCell ref="L275:M275"/>
    <mergeCell ref="N275:O275"/>
    <mergeCell ref="P275:Q275"/>
    <mergeCell ref="H274:I274"/>
    <mergeCell ref="H275:I275"/>
    <mergeCell ref="J274:K274"/>
    <mergeCell ref="L274:M274"/>
    <mergeCell ref="B271:G272"/>
    <mergeCell ref="T92:T93"/>
    <mergeCell ref="B92:I93"/>
    <mergeCell ref="B104:I105"/>
    <mergeCell ref="B107:I107"/>
    <mergeCell ref="B98:I98"/>
    <mergeCell ref="A103:T103"/>
    <mergeCell ref="B108:I108"/>
    <mergeCell ref="B83:I83"/>
    <mergeCell ref="B84:I84"/>
    <mergeCell ref="B86:I86"/>
    <mergeCell ref="B89:I89"/>
    <mergeCell ref="K88:M88"/>
    <mergeCell ref="B94:I94"/>
    <mergeCell ref="B97:I97"/>
    <mergeCell ref="B95:I95"/>
    <mergeCell ref="B96:I96"/>
    <mergeCell ref="B100:I100"/>
    <mergeCell ref="A176:T176"/>
    <mergeCell ref="T174:T175"/>
    <mergeCell ref="A172:T172"/>
    <mergeCell ref="J104:J105"/>
    <mergeCell ref="K104:M104"/>
    <mergeCell ref="N104:P104"/>
    <mergeCell ref="B113:I113"/>
    <mergeCell ref="A134:T134"/>
    <mergeCell ref="A174:A175"/>
    <mergeCell ref="B174:I175"/>
    <mergeCell ref="J174:J175"/>
    <mergeCell ref="A161:T161"/>
    <mergeCell ref="B117:I118"/>
    <mergeCell ref="B137:I137"/>
    <mergeCell ref="A148:T148"/>
    <mergeCell ref="B109:I109"/>
    <mergeCell ref="B110:I110"/>
    <mergeCell ref="B139:I139"/>
    <mergeCell ref="B140:I140"/>
    <mergeCell ref="B142:I142"/>
    <mergeCell ref="A141:T141"/>
    <mergeCell ref="A119:T119"/>
    <mergeCell ref="A127:T127"/>
    <mergeCell ref="B138:I138"/>
    <mergeCell ref="A66:T66"/>
    <mergeCell ref="J67:J68"/>
    <mergeCell ref="K67:M67"/>
    <mergeCell ref="N67:P67"/>
    <mergeCell ref="Q67:S67"/>
    <mergeCell ref="T67:T68"/>
    <mergeCell ref="B37:I38"/>
    <mergeCell ref="M13:T13"/>
    <mergeCell ref="A11:K11"/>
    <mergeCell ref="A37:A38"/>
    <mergeCell ref="I26:K26"/>
    <mergeCell ref="B26:C26"/>
    <mergeCell ref="H26:H27"/>
    <mergeCell ref="A25:G25"/>
    <mergeCell ref="G26:G27"/>
    <mergeCell ref="A13:K13"/>
    <mergeCell ref="A14:K14"/>
    <mergeCell ref="A16:K16"/>
    <mergeCell ref="B31:K31"/>
    <mergeCell ref="B32:J33"/>
    <mergeCell ref="A12:K12"/>
    <mergeCell ref="A15:K15"/>
    <mergeCell ref="J37:J38"/>
    <mergeCell ref="A36:T36"/>
    <mergeCell ref="A7:K7"/>
    <mergeCell ref="A8:K8"/>
    <mergeCell ref="A9:K9"/>
    <mergeCell ref="T79:T80"/>
    <mergeCell ref="B76:I76"/>
    <mergeCell ref="B79:I80"/>
    <mergeCell ref="B73:I73"/>
    <mergeCell ref="A78:T78"/>
    <mergeCell ref="J79:J80"/>
    <mergeCell ref="K79:M79"/>
    <mergeCell ref="N79:P79"/>
    <mergeCell ref="Q79:S79"/>
    <mergeCell ref="A79:A80"/>
    <mergeCell ref="J49:J50"/>
    <mergeCell ref="A49:A50"/>
    <mergeCell ref="B46:I46"/>
    <mergeCell ref="A67:A68"/>
    <mergeCell ref="B67:I68"/>
    <mergeCell ref="B58:I58"/>
    <mergeCell ref="B49:I50"/>
    <mergeCell ref="B44:I44"/>
    <mergeCell ref="B45:I45"/>
    <mergeCell ref="B59:I59"/>
    <mergeCell ref="B57:I57"/>
    <mergeCell ref="A1:K1"/>
    <mergeCell ref="A3:K3"/>
    <mergeCell ref="K49:M49"/>
    <mergeCell ref="M1:T1"/>
    <mergeCell ref="A4:K5"/>
    <mergeCell ref="A34:T34"/>
    <mergeCell ref="A19:K19"/>
    <mergeCell ref="A17:K17"/>
    <mergeCell ref="M3:N3"/>
    <mergeCell ref="M5:N5"/>
    <mergeCell ref="D26:F26"/>
    <mergeCell ref="A18:K18"/>
    <mergeCell ref="N49:P49"/>
    <mergeCell ref="Q49:S49"/>
    <mergeCell ref="T37:T38"/>
    <mergeCell ref="N37:P37"/>
    <mergeCell ref="K37:M37"/>
    <mergeCell ref="T49:T50"/>
    <mergeCell ref="Q37:S37"/>
    <mergeCell ref="A48:T48"/>
    <mergeCell ref="A2:K2"/>
    <mergeCell ref="A6:K6"/>
    <mergeCell ref="A10:K10"/>
    <mergeCell ref="M6:N6"/>
    <mergeCell ref="B112:I112"/>
    <mergeCell ref="B220:I220"/>
    <mergeCell ref="B221:I221"/>
    <mergeCell ref="A222:T222"/>
    <mergeCell ref="A200:A201"/>
    <mergeCell ref="A199:T199"/>
    <mergeCell ref="J200:J201"/>
    <mergeCell ref="K200:M200"/>
    <mergeCell ref="N200:P200"/>
    <mergeCell ref="B200:I201"/>
    <mergeCell ref="Q200:S200"/>
    <mergeCell ref="T200:T201"/>
    <mergeCell ref="B215:I215"/>
    <mergeCell ref="B143:I143"/>
    <mergeCell ref="A117:A118"/>
    <mergeCell ref="Q117:S117"/>
    <mergeCell ref="K113:M113"/>
    <mergeCell ref="B147:I147"/>
    <mergeCell ref="A116:T116"/>
    <mergeCell ref="J117:J118"/>
    <mergeCell ref="K117:M117"/>
    <mergeCell ref="N117:P117"/>
    <mergeCell ref="T117:T118"/>
    <mergeCell ref="B114:I114"/>
    <mergeCell ref="B229:I229"/>
    <mergeCell ref="B230:I230"/>
    <mergeCell ref="B231:I231"/>
    <mergeCell ref="B223:I223"/>
    <mergeCell ref="A232:I232"/>
    <mergeCell ref="K234:M234"/>
    <mergeCell ref="N234:P234"/>
    <mergeCell ref="B206:I206"/>
    <mergeCell ref="B228:I228"/>
    <mergeCell ref="B219:I219"/>
    <mergeCell ref="B209:I209"/>
    <mergeCell ref="B212:I212"/>
    <mergeCell ref="B213:I213"/>
    <mergeCell ref="B210:I210"/>
    <mergeCell ref="B216:I216"/>
    <mergeCell ref="B217:I217"/>
    <mergeCell ref="B218:I218"/>
    <mergeCell ref="B207:I207"/>
    <mergeCell ref="B208:I208"/>
    <mergeCell ref="B226:I226"/>
    <mergeCell ref="B227:I227"/>
    <mergeCell ref="B224:I224"/>
    <mergeCell ref="K213:M213"/>
    <mergeCell ref="K230:M230"/>
    <mergeCell ref="A236:T236"/>
    <mergeCell ref="A233:J234"/>
    <mergeCell ref="Q233:T234"/>
    <mergeCell ref="N237:P237"/>
    <mergeCell ref="A239:T239"/>
    <mergeCell ref="B240:I240"/>
    <mergeCell ref="B241:I241"/>
    <mergeCell ref="B242:I242"/>
    <mergeCell ref="Q237:S237"/>
    <mergeCell ref="A237:A238"/>
    <mergeCell ref="B237:I238"/>
    <mergeCell ref="J237:J238"/>
    <mergeCell ref="K237:M237"/>
    <mergeCell ref="Q251:T252"/>
    <mergeCell ref="K252:M252"/>
    <mergeCell ref="N252:P252"/>
    <mergeCell ref="B246:I246"/>
    <mergeCell ref="A247:T247"/>
    <mergeCell ref="B249:I249"/>
    <mergeCell ref="A250:I250"/>
    <mergeCell ref="A251:J252"/>
    <mergeCell ref="T237:T238"/>
    <mergeCell ref="A270:B270"/>
    <mergeCell ref="B262:I262"/>
    <mergeCell ref="B264:I264"/>
    <mergeCell ref="B259:I259"/>
    <mergeCell ref="B261:I261"/>
    <mergeCell ref="B265:I265"/>
    <mergeCell ref="A266:I266"/>
    <mergeCell ref="A267:J268"/>
    <mergeCell ref="B243:I243"/>
    <mergeCell ref="B244:I244"/>
    <mergeCell ref="B245:I245"/>
    <mergeCell ref="A255:T255"/>
    <mergeCell ref="Q267:T268"/>
    <mergeCell ref="K268:M268"/>
    <mergeCell ref="N268:P268"/>
    <mergeCell ref="A258:T258"/>
    <mergeCell ref="J256:J257"/>
    <mergeCell ref="K256:M256"/>
    <mergeCell ref="N256:P256"/>
    <mergeCell ref="Q256:S256"/>
    <mergeCell ref="T256:T257"/>
    <mergeCell ref="B256:I257"/>
    <mergeCell ref="A256:A257"/>
    <mergeCell ref="A263:T263"/>
  </mergeCells>
  <phoneticPr fontId="6" type="noConversion"/>
  <conditionalFormatting sqref="L29:L30">
    <cfRule type="cellIs" dxfId="0" priority="149" operator="equal">
      <formula>"E bine"</formula>
    </cfRule>
  </conditionalFormatting>
  <dataValidations count="6">
    <dataValidation type="list" allowBlank="1" showInputMessage="1" showErrorMessage="1" sqref="R264 R214:R215 R51:R58 R39:R45 R81:R88 R69:R75 R164 R166 R168 R149:R153 R94:R100 R106:R113 R128:R133 R120:R126 R138 R162 R142:R147 R259:R261">
      <formula1>$R$38</formula1>
    </dataValidation>
    <dataValidation type="list" allowBlank="1" showInputMessage="1" showErrorMessage="1" sqref="Q264 Q214:Q215 Q81:Q88 Q69:Q75 Q51:Q58 Q39:Q45 Q164 Q166 Q168 Q149:Q153 Q120:Q126 Q106:Q113 Q94:Q100 Q128:Q133 Q137:Q138 Q162 Q142:Q147 Q259:Q261">
      <formula1>$Q$38</formula1>
    </dataValidation>
    <dataValidation type="list" allowBlank="1" showInputMessage="1" showErrorMessage="1" sqref="S264 S214:S215 S51:S58 S69:S75 S81:S88 S39:S45 S164 S166 S168 S149:S153 S106:S113 S94:S100 S128:S133 S135:S140 S120:S126 S162 S142:S147 S259:S261">
      <formula1>$S$38</formula1>
    </dataValidation>
    <dataValidation type="list" allowBlank="1" showInputMessage="1" showErrorMessage="1" sqref="T264 T203:T220 T223:T230 T248 T240:T245 T39:T45 T51:T58 T69:T75 T81:T88 T177:T189 T164 T166 T168 T149:T153 T106:T113 T94:T100 T128:T133 T135:T140 T120:T126 T162 T142:T147 T259:T261">
      <formula1>$O$35:$S$35</formula1>
    </dataValidation>
    <dataValidation type="list" allowBlank="1" showInputMessage="1" showErrorMessage="1" sqref="T262 T221 T246 T190">
      <formula1>$P$35:$S$35</formula1>
    </dataValidation>
    <dataValidation type="list" allowBlank="1" showInputMessage="1" showErrorMessage="1" sqref="B206:I206 B213:I213 B192:I192">
      <formula1>$B$37:$B$171</formula1>
    </dataValidation>
  </dataValidations>
  <pageMargins left="0.70866141732283461" right="0.70866141732283461" top="0.74803149606299213" bottom="0.74803149606299213" header="0.31496062992125984" footer="0.31496062992125984"/>
  <pageSetup paperSize="9" orientation="landscape" blackAndWhite="1" r:id="rId1"/>
  <headerFooter>
    <oddHeader xml:space="preserve">&amp;C
</oddHeader>
    <oddFooter>&amp;LRECTOR,
Acad.Prof.univ.dr. Ioan Aurel POP&amp;CPag. &amp;P/&amp;N&amp;RDECAN,
Prof. univ. dr. Dumitru MATIŞ</oddFooter>
  </headerFooter>
  <rowBreaks count="4" manualBreakCount="4">
    <brk id="90" max="16383" man="1"/>
    <brk id="147" max="16383" man="1"/>
    <brk id="198" max="16383" man="1"/>
    <brk id="254" max="16383" man="1"/>
  </rowBreaks>
  <ignoredErrors>
    <ignoredError sqref="J274 L273:M274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8559B78D361EF4D8F32DB81F710DAAA" ma:contentTypeVersion="0" ma:contentTypeDescription="Create a new document." ma:contentTypeScope="" ma:versionID="1ff52bee66dc2b42120baa8a47bca720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D8C61658-526B-425B-97DA-955CCA510B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7017C956-2A4B-4ECF-8E92-0B73AD3760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EA5B213-91C0-4318-9CBD-F2FD03A08FC6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Gelu</dc:creator>
  <cp:lastModifiedBy>admin</cp:lastModifiedBy>
  <cp:lastPrinted>2015-05-28T08:10:17Z</cp:lastPrinted>
  <dcterms:created xsi:type="dcterms:W3CDTF">2013-06-27T08:19:59Z</dcterms:created>
  <dcterms:modified xsi:type="dcterms:W3CDTF">2015-05-28T08:11:22Z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0x01010078559B78D361EF4D8F32DB81F710DAAA</vt:lpwstr>
  </property>
</Properties>
</file>