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90" windowWidth="15480" windowHeight="11640"/>
  </bookViews>
  <sheets>
    <sheet name="Sheet1" sheetId="1" r:id="rId1"/>
    <sheet name="Sheet2" sheetId="2" r:id="rId2"/>
    <sheet name="Sheet3" sheetId="3" r:id="rId3"/>
  </sheets>
  <definedNames>
    <definedName name="_xlnm.Print_Area" localSheetId="0">Sheet1!$A$1:$T$323</definedName>
  </definedNames>
  <calcPr calcId="124519"/>
</workbook>
</file>

<file path=xl/calcChain.xml><?xml version="1.0" encoding="utf-8"?>
<calcChain xmlns="http://schemas.openxmlformats.org/spreadsheetml/2006/main">
  <c r="J165" i="1"/>
  <c r="N139"/>
  <c r="P139"/>
  <c r="O139" l="1"/>
  <c r="N159" l="1"/>
  <c r="P159"/>
  <c r="O159" s="1"/>
  <c r="N152"/>
  <c r="P152"/>
  <c r="O152" l="1"/>
  <c r="T277" l="1"/>
  <c r="T259"/>
  <c r="T241"/>
  <c r="T203"/>
  <c r="T180"/>
  <c r="L181"/>
  <c r="M181"/>
  <c r="K181"/>
  <c r="R180"/>
  <c r="S180"/>
  <c r="Q180"/>
  <c r="K180"/>
  <c r="L180"/>
  <c r="M180"/>
  <c r="J180"/>
  <c r="T165"/>
  <c r="N151"/>
  <c r="P151"/>
  <c r="M311"/>
  <c r="L311"/>
  <c r="K311"/>
  <c r="S310"/>
  <c r="R310"/>
  <c r="Q310"/>
  <c r="M310"/>
  <c r="L310"/>
  <c r="K310"/>
  <c r="J310"/>
  <c r="P309"/>
  <c r="N309"/>
  <c r="P308"/>
  <c r="N308"/>
  <c r="P306"/>
  <c r="N306"/>
  <c r="P305"/>
  <c r="N305"/>
  <c r="P303"/>
  <c r="N303"/>
  <c r="P301"/>
  <c r="N301"/>
  <c r="P299"/>
  <c r="N299"/>
  <c r="P297"/>
  <c r="N297"/>
  <c r="N173"/>
  <c r="P173"/>
  <c r="P129"/>
  <c r="N129"/>
  <c r="P1" i="3"/>
  <c r="N1"/>
  <c r="P79" i="1"/>
  <c r="P226" s="1"/>
  <c r="N79"/>
  <c r="N226" s="1"/>
  <c r="P94"/>
  <c r="P218" s="1"/>
  <c r="N94"/>
  <c r="N218" s="1"/>
  <c r="K166"/>
  <c r="L166"/>
  <c r="M165"/>
  <c r="L165"/>
  <c r="K165"/>
  <c r="P164"/>
  <c r="N164"/>
  <c r="Q234"/>
  <c r="Q235"/>
  <c r="Q236"/>
  <c r="Q237"/>
  <c r="Q238"/>
  <c r="Q239"/>
  <c r="M234"/>
  <c r="M235"/>
  <c r="M236"/>
  <c r="M237"/>
  <c r="L234"/>
  <c r="L235"/>
  <c r="L236"/>
  <c r="L237"/>
  <c r="K234"/>
  <c r="K235"/>
  <c r="K236"/>
  <c r="K237"/>
  <c r="J234"/>
  <c r="J235"/>
  <c r="J236"/>
  <c r="J237"/>
  <c r="M227"/>
  <c r="L227"/>
  <c r="K227"/>
  <c r="J227"/>
  <c r="R223"/>
  <c r="R224"/>
  <c r="R225"/>
  <c r="R226"/>
  <c r="R227"/>
  <c r="R228"/>
  <c r="Q227"/>
  <c r="Q228"/>
  <c r="M228"/>
  <c r="L228"/>
  <c r="K228"/>
  <c r="J228"/>
  <c r="Q226"/>
  <c r="M226"/>
  <c r="L226"/>
  <c r="K226"/>
  <c r="J226"/>
  <c r="N177"/>
  <c r="P177"/>
  <c r="N179"/>
  <c r="P179"/>
  <c r="P145"/>
  <c r="P154"/>
  <c r="P146"/>
  <c r="P147"/>
  <c r="P148"/>
  <c r="N145"/>
  <c r="N154"/>
  <c r="N146"/>
  <c r="N147"/>
  <c r="N148"/>
  <c r="P140"/>
  <c r="P141"/>
  <c r="P142"/>
  <c r="N140"/>
  <c r="N141"/>
  <c r="N142"/>
  <c r="P133"/>
  <c r="P134"/>
  <c r="P135"/>
  <c r="P136"/>
  <c r="N133"/>
  <c r="N134"/>
  <c r="N135"/>
  <c r="P160"/>
  <c r="P162"/>
  <c r="P163"/>
  <c r="N160"/>
  <c r="N162"/>
  <c r="N163"/>
  <c r="P125"/>
  <c r="P126"/>
  <c r="P127"/>
  <c r="N125"/>
  <c r="N126"/>
  <c r="N127"/>
  <c r="U26"/>
  <c r="U8"/>
  <c r="U7"/>
  <c r="U6"/>
  <c r="U5"/>
  <c r="U3"/>
  <c r="U4"/>
  <c r="S41"/>
  <c r="R41"/>
  <c r="Q41"/>
  <c r="S55"/>
  <c r="R55"/>
  <c r="Q55"/>
  <c r="U28"/>
  <c r="U27"/>
  <c r="N270"/>
  <c r="P270"/>
  <c r="N271"/>
  <c r="P271"/>
  <c r="N272"/>
  <c r="P272"/>
  <c r="N275"/>
  <c r="N276" s="1"/>
  <c r="P275"/>
  <c r="P276" s="1"/>
  <c r="S257"/>
  <c r="S258" s="1"/>
  <c r="R257"/>
  <c r="R258" s="1"/>
  <c r="Q257"/>
  <c r="Q258" s="1"/>
  <c r="P257"/>
  <c r="P258" s="1"/>
  <c r="O257"/>
  <c r="O258" s="1"/>
  <c r="N257"/>
  <c r="N258" s="1"/>
  <c r="M257"/>
  <c r="M258" s="1"/>
  <c r="L257"/>
  <c r="L258" s="1"/>
  <c r="K257"/>
  <c r="K258" s="1"/>
  <c r="J257"/>
  <c r="J258" s="1"/>
  <c r="A257"/>
  <c r="S254"/>
  <c r="R254"/>
  <c r="Q254"/>
  <c r="M254"/>
  <c r="L254"/>
  <c r="K254"/>
  <c r="J254"/>
  <c r="A254"/>
  <c r="S253"/>
  <c r="R253"/>
  <c r="Q253"/>
  <c r="M253"/>
  <c r="L253"/>
  <c r="K253"/>
  <c r="J253"/>
  <c r="A253"/>
  <c r="S252"/>
  <c r="R252"/>
  <c r="Q252"/>
  <c r="P252"/>
  <c r="M252"/>
  <c r="L252"/>
  <c r="K252"/>
  <c r="J252"/>
  <c r="A252"/>
  <c r="S251"/>
  <c r="R251"/>
  <c r="Q251"/>
  <c r="M251"/>
  <c r="L251"/>
  <c r="K251"/>
  <c r="J251"/>
  <c r="A251"/>
  <c r="S250"/>
  <c r="R250"/>
  <c r="Q250"/>
  <c r="M250"/>
  <c r="L250"/>
  <c r="K250"/>
  <c r="J250"/>
  <c r="A250"/>
  <c r="S239"/>
  <c r="R239"/>
  <c r="O239"/>
  <c r="N239"/>
  <c r="K239"/>
  <c r="J239"/>
  <c r="A239"/>
  <c r="S238"/>
  <c r="R238"/>
  <c r="M238"/>
  <c r="L238"/>
  <c r="K238"/>
  <c r="J238"/>
  <c r="S233"/>
  <c r="R233"/>
  <c r="Q233"/>
  <c r="M233"/>
  <c r="L233"/>
  <c r="K233"/>
  <c r="J233"/>
  <c r="A233"/>
  <c r="S232"/>
  <c r="R232"/>
  <c r="Q232"/>
  <c r="M232"/>
  <c r="L232"/>
  <c r="K232"/>
  <c r="J232"/>
  <c r="A232"/>
  <c r="S229"/>
  <c r="R229"/>
  <c r="Q229"/>
  <c r="M229"/>
  <c r="L229"/>
  <c r="K229"/>
  <c r="J229"/>
  <c r="A229"/>
  <c r="S225"/>
  <c r="Q225"/>
  <c r="M225"/>
  <c r="L225"/>
  <c r="K225"/>
  <c r="J225"/>
  <c r="A225"/>
  <c r="S224"/>
  <c r="Q224"/>
  <c r="M224"/>
  <c r="L224"/>
  <c r="K224"/>
  <c r="J224"/>
  <c r="A224"/>
  <c r="S223"/>
  <c r="Q223"/>
  <c r="M223"/>
  <c r="L223"/>
  <c r="K223"/>
  <c r="J223"/>
  <c r="A223"/>
  <c r="S222"/>
  <c r="R222"/>
  <c r="Q222"/>
  <c r="K222"/>
  <c r="J222"/>
  <c r="A222"/>
  <c r="S221"/>
  <c r="R221"/>
  <c r="Q221"/>
  <c r="M221"/>
  <c r="L221"/>
  <c r="K221"/>
  <c r="J221"/>
  <c r="A221"/>
  <c r="S220"/>
  <c r="R220"/>
  <c r="Q220"/>
  <c r="M220"/>
  <c r="L220"/>
  <c r="K220"/>
  <c r="J220"/>
  <c r="A220"/>
  <c r="S219"/>
  <c r="R219"/>
  <c r="Q219"/>
  <c r="M219"/>
  <c r="L219"/>
  <c r="K219"/>
  <c r="J219"/>
  <c r="A219"/>
  <c r="S218"/>
  <c r="R218"/>
  <c r="Q218"/>
  <c r="M218"/>
  <c r="L218"/>
  <c r="K218"/>
  <c r="J218"/>
  <c r="A218"/>
  <c r="S217"/>
  <c r="R217"/>
  <c r="Q217"/>
  <c r="M217"/>
  <c r="L217"/>
  <c r="K217"/>
  <c r="J217"/>
  <c r="A217"/>
  <c r="S216"/>
  <c r="R216"/>
  <c r="Q216"/>
  <c r="M216"/>
  <c r="L216"/>
  <c r="K216"/>
  <c r="J216"/>
  <c r="A216"/>
  <c r="S215"/>
  <c r="R215"/>
  <c r="Q215"/>
  <c r="M215"/>
  <c r="L215"/>
  <c r="K215"/>
  <c r="J215"/>
  <c r="A215"/>
  <c r="S214"/>
  <c r="R214"/>
  <c r="Q214"/>
  <c r="M214"/>
  <c r="L214"/>
  <c r="K214"/>
  <c r="J214"/>
  <c r="A214"/>
  <c r="S213"/>
  <c r="R213"/>
  <c r="Q213"/>
  <c r="M213"/>
  <c r="L213"/>
  <c r="K213"/>
  <c r="J213"/>
  <c r="A213"/>
  <c r="S212"/>
  <c r="R212"/>
  <c r="Q212"/>
  <c r="M212"/>
  <c r="L212"/>
  <c r="K212"/>
  <c r="J212"/>
  <c r="A212"/>
  <c r="S211"/>
  <c r="R211"/>
  <c r="Q211"/>
  <c r="M211"/>
  <c r="L211"/>
  <c r="K211"/>
  <c r="J211"/>
  <c r="A211"/>
  <c r="Q190"/>
  <c r="R189"/>
  <c r="S189"/>
  <c r="S201"/>
  <c r="R201"/>
  <c r="Q201"/>
  <c r="M201"/>
  <c r="L201"/>
  <c r="K201"/>
  <c r="J201"/>
  <c r="A201"/>
  <c r="S200"/>
  <c r="R200"/>
  <c r="Q200"/>
  <c r="M200"/>
  <c r="L200"/>
  <c r="K200"/>
  <c r="J200"/>
  <c r="A200"/>
  <c r="S199"/>
  <c r="R199"/>
  <c r="Q199"/>
  <c r="M199"/>
  <c r="L199"/>
  <c r="K199"/>
  <c r="J199"/>
  <c r="A199"/>
  <c r="S198"/>
  <c r="R198"/>
  <c r="Q198"/>
  <c r="M198"/>
  <c r="L198"/>
  <c r="K198"/>
  <c r="J198"/>
  <c r="A198"/>
  <c r="S197"/>
  <c r="R197"/>
  <c r="Q197"/>
  <c r="M197"/>
  <c r="L197"/>
  <c r="K197"/>
  <c r="J197"/>
  <c r="A197"/>
  <c r="S196"/>
  <c r="R196"/>
  <c r="Q196"/>
  <c r="M196"/>
  <c r="L196"/>
  <c r="K196"/>
  <c r="J196"/>
  <c r="A196"/>
  <c r="S195"/>
  <c r="R195"/>
  <c r="Q195"/>
  <c r="M195"/>
  <c r="L195"/>
  <c r="K195"/>
  <c r="J195"/>
  <c r="A195"/>
  <c r="S194"/>
  <c r="R194"/>
  <c r="Q194"/>
  <c r="M194"/>
  <c r="L194"/>
  <c r="K194"/>
  <c r="J194"/>
  <c r="A194"/>
  <c r="S193"/>
  <c r="R193"/>
  <c r="Q193"/>
  <c r="M193"/>
  <c r="L193"/>
  <c r="K193"/>
  <c r="J193"/>
  <c r="A193"/>
  <c r="S192"/>
  <c r="R192"/>
  <c r="Q192"/>
  <c r="M192"/>
  <c r="L192"/>
  <c r="K192"/>
  <c r="J192"/>
  <c r="A192"/>
  <c r="A191"/>
  <c r="A190"/>
  <c r="S191"/>
  <c r="R191"/>
  <c r="Q191"/>
  <c r="M191"/>
  <c r="L191"/>
  <c r="K191"/>
  <c r="J191"/>
  <c r="S190"/>
  <c r="R190"/>
  <c r="M190"/>
  <c r="L190"/>
  <c r="K190"/>
  <c r="J190"/>
  <c r="Q189"/>
  <c r="M189"/>
  <c r="L189"/>
  <c r="K189"/>
  <c r="J189"/>
  <c r="A189"/>
  <c r="N158"/>
  <c r="P158"/>
  <c r="P175"/>
  <c r="N175"/>
  <c r="N37"/>
  <c r="N192" s="1"/>
  <c r="P37"/>
  <c r="P192" s="1"/>
  <c r="Q273"/>
  <c r="S273"/>
  <c r="R273"/>
  <c r="M273"/>
  <c r="K273"/>
  <c r="L273"/>
  <c r="J273"/>
  <c r="N54"/>
  <c r="N252" s="1"/>
  <c r="N40"/>
  <c r="O40" s="1"/>
  <c r="O250" s="1"/>
  <c r="S276"/>
  <c r="R276"/>
  <c r="Q276"/>
  <c r="M276"/>
  <c r="L276"/>
  <c r="K276"/>
  <c r="J276"/>
  <c r="M166"/>
  <c r="P150"/>
  <c r="N150"/>
  <c r="S165"/>
  <c r="Q165"/>
  <c r="P157"/>
  <c r="P132"/>
  <c r="N124"/>
  <c r="N128"/>
  <c r="J113"/>
  <c r="P155"/>
  <c r="N155"/>
  <c r="P144"/>
  <c r="N144"/>
  <c r="P153"/>
  <c r="N153"/>
  <c r="N136"/>
  <c r="P130"/>
  <c r="N130"/>
  <c r="N91"/>
  <c r="N223" s="1"/>
  <c r="P91"/>
  <c r="P223" s="1"/>
  <c r="N92"/>
  <c r="N224" s="1"/>
  <c r="P92"/>
  <c r="P224" s="1"/>
  <c r="N93"/>
  <c r="N225" s="1"/>
  <c r="P93"/>
  <c r="P225" s="1"/>
  <c r="N95"/>
  <c r="N227" s="1"/>
  <c r="P95"/>
  <c r="P227" s="1"/>
  <c r="N96"/>
  <c r="N228" s="1"/>
  <c r="P96"/>
  <c r="P228" s="1"/>
  <c r="N97"/>
  <c r="N229" s="1"/>
  <c r="P97"/>
  <c r="P229" s="1"/>
  <c r="J98"/>
  <c r="K98"/>
  <c r="L98"/>
  <c r="M98"/>
  <c r="Q98"/>
  <c r="R98"/>
  <c r="S98"/>
  <c r="N105"/>
  <c r="N232" s="1"/>
  <c r="P105"/>
  <c r="P232" s="1"/>
  <c r="N106"/>
  <c r="N233" s="1"/>
  <c r="P106"/>
  <c r="P233" s="1"/>
  <c r="N107"/>
  <c r="N234" s="1"/>
  <c r="P107"/>
  <c r="P234" s="1"/>
  <c r="N108"/>
  <c r="N235" s="1"/>
  <c r="P108"/>
  <c r="P235" s="1"/>
  <c r="N109"/>
  <c r="N236" s="1"/>
  <c r="P109"/>
  <c r="P236" s="1"/>
  <c r="N110"/>
  <c r="N237" s="1"/>
  <c r="P110"/>
  <c r="P237" s="1"/>
  <c r="N111"/>
  <c r="N238" s="1"/>
  <c r="P111"/>
  <c r="P238" s="1"/>
  <c r="P112"/>
  <c r="P239" s="1"/>
  <c r="K113"/>
  <c r="L113"/>
  <c r="M113"/>
  <c r="Q113"/>
  <c r="R113"/>
  <c r="S113"/>
  <c r="P52"/>
  <c r="P199" s="1"/>
  <c r="N52"/>
  <c r="N199" s="1"/>
  <c r="P51"/>
  <c r="P198" s="1"/>
  <c r="N51"/>
  <c r="N198" s="1"/>
  <c r="N157"/>
  <c r="P137"/>
  <c r="N137"/>
  <c r="N132"/>
  <c r="P128"/>
  <c r="P124"/>
  <c r="S85"/>
  <c r="R85"/>
  <c r="Q85"/>
  <c r="M85"/>
  <c r="L85"/>
  <c r="K85"/>
  <c r="J85"/>
  <c r="P84"/>
  <c r="P222" s="1"/>
  <c r="N222"/>
  <c r="P83"/>
  <c r="P221" s="1"/>
  <c r="N83"/>
  <c r="N221" s="1"/>
  <c r="P82"/>
  <c r="N82"/>
  <c r="N254" s="1"/>
  <c r="P81"/>
  <c r="P220" s="1"/>
  <c r="N81"/>
  <c r="N220" s="1"/>
  <c r="P80"/>
  <c r="P219" s="1"/>
  <c r="N80"/>
  <c r="N219" s="1"/>
  <c r="P78"/>
  <c r="N78"/>
  <c r="N217" s="1"/>
  <c r="P77"/>
  <c r="P216" s="1"/>
  <c r="N77"/>
  <c r="N216" s="1"/>
  <c r="S70"/>
  <c r="R70"/>
  <c r="Q70"/>
  <c r="M70"/>
  <c r="L70"/>
  <c r="K70"/>
  <c r="J70"/>
  <c r="P69"/>
  <c r="P215" s="1"/>
  <c r="N69"/>
  <c r="N215" s="1"/>
  <c r="P68"/>
  <c r="P201" s="1"/>
  <c r="N68"/>
  <c r="N201" s="1"/>
  <c r="P67"/>
  <c r="P253" s="1"/>
  <c r="N67"/>
  <c r="N253" s="1"/>
  <c r="P66"/>
  <c r="P200" s="1"/>
  <c r="N66"/>
  <c r="N200" s="1"/>
  <c r="P65"/>
  <c r="P214" s="1"/>
  <c r="N65"/>
  <c r="N214" s="1"/>
  <c r="P64"/>
  <c r="P213" s="1"/>
  <c r="N64"/>
  <c r="N213" s="1"/>
  <c r="P63"/>
  <c r="P212" s="1"/>
  <c r="N63"/>
  <c r="N212" s="1"/>
  <c r="M55"/>
  <c r="L55"/>
  <c r="K55"/>
  <c r="J55"/>
  <c r="P53"/>
  <c r="P251" s="1"/>
  <c r="N53"/>
  <c r="N251" s="1"/>
  <c r="P50"/>
  <c r="P197" s="1"/>
  <c r="N50"/>
  <c r="N197" s="1"/>
  <c r="P49"/>
  <c r="P211" s="1"/>
  <c r="N49"/>
  <c r="N211" s="1"/>
  <c r="P48"/>
  <c r="P196" s="1"/>
  <c r="N48"/>
  <c r="N196" s="1"/>
  <c r="P47"/>
  <c r="P195" s="1"/>
  <c r="N47"/>
  <c r="N39"/>
  <c r="N194" s="1"/>
  <c r="N38"/>
  <c r="N193" s="1"/>
  <c r="N36"/>
  <c r="N191" s="1"/>
  <c r="N35"/>
  <c r="N190" s="1"/>
  <c r="N34"/>
  <c r="N189" s="1"/>
  <c r="P39"/>
  <c r="P194" s="1"/>
  <c r="K41"/>
  <c r="P38"/>
  <c r="P193" s="1"/>
  <c r="P36"/>
  <c r="P191" s="1"/>
  <c r="P35"/>
  <c r="P190" s="1"/>
  <c r="P34"/>
  <c r="P189" s="1"/>
  <c r="M41"/>
  <c r="L41"/>
  <c r="J41"/>
  <c r="R284" s="1"/>
  <c r="R286" s="1"/>
  <c r="P250"/>
  <c r="O222"/>
  <c r="O1" i="3" l="1"/>
  <c r="O150" i="1"/>
  <c r="N181"/>
  <c r="P180"/>
  <c r="N180"/>
  <c r="P181"/>
  <c r="O270"/>
  <c r="P310"/>
  <c r="O135"/>
  <c r="O132"/>
  <c r="O67"/>
  <c r="O253" s="1"/>
  <c r="O175"/>
  <c r="N273"/>
  <c r="N278" s="1"/>
  <c r="U41"/>
  <c r="O162"/>
  <c r="N98"/>
  <c r="L277"/>
  <c r="S277"/>
  <c r="M277"/>
  <c r="M255"/>
  <c r="M260" s="1"/>
  <c r="O82"/>
  <c r="O254" s="1"/>
  <c r="K182"/>
  <c r="L278"/>
  <c r="U85"/>
  <c r="O51"/>
  <c r="O198" s="1"/>
  <c r="O272"/>
  <c r="P166"/>
  <c r="T284"/>
  <c r="T286" s="1"/>
  <c r="O158"/>
  <c r="O78"/>
  <c r="O217" s="1"/>
  <c r="O130"/>
  <c r="P273"/>
  <c r="P278" s="1"/>
  <c r="U55"/>
  <c r="O127"/>
  <c r="O148"/>
  <c r="O91"/>
  <c r="O223" s="1"/>
  <c r="O153"/>
  <c r="O133"/>
  <c r="O97"/>
  <c r="O229" s="1"/>
  <c r="O39"/>
  <c r="O194" s="1"/>
  <c r="O68"/>
  <c r="O201" s="1"/>
  <c r="O126"/>
  <c r="O271"/>
  <c r="O164"/>
  <c r="O92"/>
  <c r="O224" s="1"/>
  <c r="O66"/>
  <c r="O200" s="1"/>
  <c r="O95"/>
  <c r="O227" s="1"/>
  <c r="O36"/>
  <c r="O191" s="1"/>
  <c r="O106"/>
  <c r="O233" s="1"/>
  <c r="O54"/>
  <c r="O252" s="1"/>
  <c r="O157"/>
  <c r="O155"/>
  <c r="O146"/>
  <c r="O179"/>
  <c r="N310"/>
  <c r="P165"/>
  <c r="Q277"/>
  <c r="M278"/>
  <c r="O94"/>
  <c r="O218" s="1"/>
  <c r="O142"/>
  <c r="O154"/>
  <c r="S284"/>
  <c r="S286" s="1"/>
  <c r="U70"/>
  <c r="U98"/>
  <c r="O136"/>
  <c r="O144"/>
  <c r="K277"/>
  <c r="J277"/>
  <c r="R277"/>
  <c r="O141"/>
  <c r="O145"/>
  <c r="K167"/>
  <c r="O79"/>
  <c r="O226" s="1"/>
  <c r="N250"/>
  <c r="N255" s="1"/>
  <c r="N260" s="1"/>
  <c r="J230"/>
  <c r="R240"/>
  <c r="P240"/>
  <c r="N113"/>
  <c r="O83"/>
  <c r="O221" s="1"/>
  <c r="O64"/>
  <c r="O213" s="1"/>
  <c r="O37"/>
  <c r="O192" s="1"/>
  <c r="O107"/>
  <c r="O234" s="1"/>
  <c r="N55"/>
  <c r="N165"/>
  <c r="J285" s="1"/>
  <c r="H285" s="1"/>
  <c r="K240"/>
  <c r="O173"/>
  <c r="O105"/>
  <c r="O232" s="1"/>
  <c r="O93"/>
  <c r="O225" s="1"/>
  <c r="O109"/>
  <c r="O236" s="1"/>
  <c r="K278"/>
  <c r="O63"/>
  <c r="O212" s="1"/>
  <c r="O108"/>
  <c r="O235" s="1"/>
  <c r="P55"/>
  <c r="O65"/>
  <c r="O214" s="1"/>
  <c r="P98"/>
  <c r="O52"/>
  <c r="O199" s="1"/>
  <c r="N195"/>
  <c r="N202" s="1"/>
  <c r="O34"/>
  <c r="O189" s="1"/>
  <c r="O275"/>
  <c r="O276" s="1"/>
  <c r="P70"/>
  <c r="O124"/>
  <c r="O128"/>
  <c r="O110"/>
  <c r="O237" s="1"/>
  <c r="O69"/>
  <c r="O215" s="1"/>
  <c r="P113"/>
  <c r="O96"/>
  <c r="O228" s="1"/>
  <c r="O111"/>
  <c r="O238" s="1"/>
  <c r="O137"/>
  <c r="S230"/>
  <c r="L202"/>
  <c r="O129"/>
  <c r="K312"/>
  <c r="O47"/>
  <c r="O195" s="1"/>
  <c r="O48"/>
  <c r="O196" s="1"/>
  <c r="O134"/>
  <c r="O147"/>
  <c r="O177"/>
  <c r="O81"/>
  <c r="O220" s="1"/>
  <c r="O38"/>
  <c r="O193" s="1"/>
  <c r="N41"/>
  <c r="P254"/>
  <c r="P255" s="1"/>
  <c r="P259" s="1"/>
  <c r="P217"/>
  <c r="P230" s="1"/>
  <c r="O50"/>
  <c r="O197" s="1"/>
  <c r="O140"/>
  <c r="O299"/>
  <c r="O301"/>
  <c r="O303"/>
  <c r="O305"/>
  <c r="O306"/>
  <c r="O308"/>
  <c r="O151"/>
  <c r="U113"/>
  <c r="O125"/>
  <c r="O163"/>
  <c r="O160"/>
  <c r="N240"/>
  <c r="R255"/>
  <c r="R259" s="1"/>
  <c r="K255"/>
  <c r="K260" s="1"/>
  <c r="M240"/>
  <c r="J255"/>
  <c r="J259" s="1"/>
  <c r="L255"/>
  <c r="L259" s="1"/>
  <c r="Q255"/>
  <c r="Q259" s="1"/>
  <c r="S255"/>
  <c r="S259" s="1"/>
  <c r="K230"/>
  <c r="M230"/>
  <c r="R230"/>
  <c r="J240"/>
  <c r="L240"/>
  <c r="Q240"/>
  <c r="S240"/>
  <c r="K202"/>
  <c r="M202"/>
  <c r="J202"/>
  <c r="J203" s="1"/>
  <c r="Q202"/>
  <c r="Q203" s="1"/>
  <c r="S202"/>
  <c r="S203" s="1"/>
  <c r="L230"/>
  <c r="R202"/>
  <c r="R203" s="1"/>
  <c r="Q230"/>
  <c r="P202"/>
  <c r="N230"/>
  <c r="P85"/>
  <c r="O77"/>
  <c r="O53"/>
  <c r="O251" s="1"/>
  <c r="O35"/>
  <c r="O190" s="1"/>
  <c r="P41"/>
  <c r="N85"/>
  <c r="O80"/>
  <c r="O219" s="1"/>
  <c r="N70"/>
  <c r="O49"/>
  <c r="O211" s="1"/>
  <c r="N166"/>
  <c r="O309"/>
  <c r="O297"/>
  <c r="N311"/>
  <c r="P311"/>
  <c r="N277" l="1"/>
  <c r="O273"/>
  <c r="O277" s="1"/>
  <c r="L203"/>
  <c r="L204"/>
  <c r="M204"/>
  <c r="M203"/>
  <c r="P204"/>
  <c r="P203"/>
  <c r="K204"/>
  <c r="K203"/>
  <c r="N204"/>
  <c r="N203"/>
  <c r="O181"/>
  <c r="N182" s="1"/>
  <c r="O180"/>
  <c r="P277"/>
  <c r="M259"/>
  <c r="O255"/>
  <c r="O260" s="1"/>
  <c r="N261" s="1"/>
  <c r="R241"/>
  <c r="S241"/>
  <c r="K279"/>
  <c r="O98"/>
  <c r="O165"/>
  <c r="L285" s="1"/>
  <c r="N285" s="1"/>
  <c r="U285" s="1"/>
  <c r="O113"/>
  <c r="L260"/>
  <c r="K261" s="1"/>
  <c r="J241"/>
  <c r="N241"/>
  <c r="K242"/>
  <c r="O240"/>
  <c r="N242"/>
  <c r="M241"/>
  <c r="K241"/>
  <c r="N259"/>
  <c r="Q241"/>
  <c r="L242"/>
  <c r="O70"/>
  <c r="M242"/>
  <c r="P260"/>
  <c r="J284"/>
  <c r="H284" s="1"/>
  <c r="K259"/>
  <c r="L241"/>
  <c r="P241"/>
  <c r="P242"/>
  <c r="O55"/>
  <c r="O202"/>
  <c r="O85"/>
  <c r="O216"/>
  <c r="O230" s="1"/>
  <c r="O166"/>
  <c r="N167" s="1"/>
  <c r="O41"/>
  <c r="O311"/>
  <c r="N312" s="1"/>
  <c r="O310"/>
  <c r="O278" l="1"/>
  <c r="N279" s="1"/>
  <c r="K205"/>
  <c r="O203"/>
  <c r="O204"/>
  <c r="N205" s="1"/>
  <c r="O259"/>
  <c r="J286"/>
  <c r="K243"/>
  <c r="O241"/>
  <c r="O242"/>
  <c r="N243" s="1"/>
  <c r="H286"/>
  <c r="P285" s="1"/>
  <c r="L284"/>
  <c r="P284" l="1"/>
  <c r="P286" s="1"/>
  <c r="L286"/>
  <c r="N284"/>
  <c r="N286" s="1"/>
</calcChain>
</file>

<file path=xl/sharedStrings.xml><?xml version="1.0" encoding="utf-8"?>
<sst xmlns="http://schemas.openxmlformats.org/spreadsheetml/2006/main" count="841" uniqueCount="306">
  <si>
    <t xml:space="preserve">UNIVERSITATEA BABEŞ-BOLYAI CLUJ-NAPOCA
</t>
  </si>
  <si>
    <t>I. CERINŢE PENTRU OBŢINEREA DIPLOMEI DE LICENŢĂ</t>
  </si>
  <si>
    <t>Activităţi didactice</t>
  </si>
  <si>
    <t>Sesiune de examene</t>
  </si>
  <si>
    <t>Vacanţă</t>
  </si>
  <si>
    <t>Sem I</t>
  </si>
  <si>
    <t>Sem II</t>
  </si>
  <si>
    <t>I</t>
  </si>
  <si>
    <t>V</t>
  </si>
  <si>
    <t>R</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</si>
  <si>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</si>
  <si>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</si>
  <si>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</si>
  <si>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</si>
  <si>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</si>
  <si>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</si>
  <si>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</si>
  <si>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</si>
  <si>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</si>
  <si>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</si>
  <si>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</si>
  <si>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</si>
  <si>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</si>
  <si>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</si>
  <si>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</si>
  <si>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</si>
  <si>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</si>
  <si>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</si>
  <si>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</si>
  <si>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</si>
  <si>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</si>
  <si>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</si>
  <si>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</si>
  <si>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</si>
  <si>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</si>
  <si>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</si>
  <si>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</si>
  <si>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</si>
  <si>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</si>
  <si>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</si>
  <si>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</si>
  <si>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</si>
  <si>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</si>
  <si>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</si>
  <si>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</si>
  <si>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</si>
  <si>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</si>
  <si>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</si>
  <si>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</si>
  <si>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</si>
  <si>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</si>
  <si>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CURS OPȚIONAL 5 (An III, Semestrul 5)</t>
  </si>
  <si>
    <t>CURS OPȚIONAL 6 (An III, Semestrul 6)</t>
  </si>
  <si>
    <t>%</t>
  </si>
  <si>
    <t>TOTAL CREDITE / ORE PE SĂPTĂMÂNĂ / EVALUĂRI / PROCENT DIN TOTAL DISCIPLINE</t>
  </si>
  <si>
    <t xml:space="preserve">TOTAL ORE FIZICE / TOTAL ORE ALOCATE STUDIULUI </t>
  </si>
  <si>
    <t>DISCIPLINE FACULTATIVE</t>
  </si>
  <si>
    <t>An I, Semestrul 1</t>
  </si>
  <si>
    <t>An I, Semestrul 2</t>
  </si>
  <si>
    <t>An II, Semestrul 3</t>
  </si>
  <si>
    <t>An II, Semestrul 4</t>
  </si>
  <si>
    <t>An III, Semestrul 5</t>
  </si>
  <si>
    <t>An III, Semestrul 6</t>
  </si>
  <si>
    <t>Semestrele 1 - 5 (14 săptămâni)</t>
  </si>
  <si>
    <t>DCOU</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</si>
  <si>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</si>
  <si>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</si>
  <si>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</si>
  <si>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</si>
  <si>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</si>
  <si>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</si>
  <si>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</si>
  <si>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</si>
  <si>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</si>
  <si>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</si>
  <si>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</si>
  <si>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</si>
  <si>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</si>
  <si>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BILANȚ GENERAL</t>
  </si>
  <si>
    <t>Educație fizică 1</t>
  </si>
  <si>
    <t>Educație fizică 2</t>
  </si>
  <si>
    <t>Alegeți o singură variantă: fie 6 credite - 2 semestre, fie 12 credite - 4 semestre alocate limbilor străine. Ștergeți cealaltă variantă!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străimnă.) Dacă sunt suplimentare celor 180, ele trebuie mutate după "Și", înainte de cele 20 de credite alocate examenului de licență.  În ambele situații e corect numai dacă Obligatorii+Opționale=180</t>
  </si>
  <si>
    <t>ELM0001</t>
  </si>
  <si>
    <t>Microeconomie</t>
  </si>
  <si>
    <t>ELM0002</t>
  </si>
  <si>
    <t>Economie europeană</t>
  </si>
  <si>
    <t>ELM0003</t>
  </si>
  <si>
    <t xml:space="preserve">Matematici aplicate în economie </t>
  </si>
  <si>
    <t>ELM0004</t>
  </si>
  <si>
    <t>Management</t>
  </si>
  <si>
    <t>ELM0015</t>
  </si>
  <si>
    <t xml:space="preserve">Bazele marketingului </t>
  </si>
  <si>
    <t>Limbă modernă în afaceri 1 (limba engleză, franceză, germană, italiană, spaniolă) – limba 1</t>
  </si>
  <si>
    <t>ELM0008</t>
  </si>
  <si>
    <t xml:space="preserve">Macroeconomie </t>
  </si>
  <si>
    <t>ELM0009</t>
  </si>
  <si>
    <t>Matematici financiare şi actuariale</t>
  </si>
  <si>
    <t>ELM0010</t>
  </si>
  <si>
    <t>Bazele contabilităţii</t>
  </si>
  <si>
    <t>ELM0011</t>
  </si>
  <si>
    <t>Informatică economică</t>
  </si>
  <si>
    <t>ELM0012</t>
  </si>
  <si>
    <t>Dreptul afacerilor</t>
  </si>
  <si>
    <t>ELM0202</t>
  </si>
  <si>
    <t>Finanţe publice</t>
  </si>
  <si>
    <t>Limbă modernă în afaceri 2 (limba engleză, franceză, germană, italiană, spaniolă) –limba 1</t>
  </si>
  <si>
    <t>YLU0011</t>
  </si>
  <si>
    <t>YLU0012</t>
  </si>
  <si>
    <t>ELM0014</t>
  </si>
  <si>
    <t>Finanţele întreprinderii</t>
  </si>
  <si>
    <t>ELM0013</t>
  </si>
  <si>
    <t>Contabilitate financiară</t>
  </si>
  <si>
    <t>ELM0016</t>
  </si>
  <si>
    <t>Baze de date şi programe</t>
  </si>
  <si>
    <t>ELM0017</t>
  </si>
  <si>
    <t>Statistică descriptivă</t>
  </si>
  <si>
    <t>Limbă modernă în afaceri 3 (limba engleză, franceză, germană, italiană, spaniolă) – limba 1</t>
  </si>
  <si>
    <t>ELX0201</t>
  </si>
  <si>
    <t>Discipline opţionale 1</t>
  </si>
  <si>
    <t>ELX0202</t>
  </si>
  <si>
    <t>Discipline opţionale 2</t>
  </si>
  <si>
    <t>ELM0148</t>
  </si>
  <si>
    <t>Tehnică bancară</t>
  </si>
  <si>
    <t>ELM0061</t>
  </si>
  <si>
    <t>Instituţii şi mecanisme monetare</t>
  </si>
  <si>
    <t>ELM0071</t>
  </si>
  <si>
    <t>Pieţe financiare</t>
  </si>
  <si>
    <t>ELM0040</t>
  </si>
  <si>
    <t>Contabilitate managerială</t>
  </si>
  <si>
    <t>ELM0198</t>
  </si>
  <si>
    <t>Investiţii directe şi finanţarea lor</t>
  </si>
  <si>
    <t>Limbă modernă în afaceri 4 (limba engleză, franceză, germană, italiană, spaniolă) – limba 1</t>
  </si>
  <si>
    <t>ELX0052</t>
  </si>
  <si>
    <t>Discipline opţionale 3</t>
  </si>
  <si>
    <t>ELM0150</t>
  </si>
  <si>
    <t>Practică (Finanţele întreprinderii sau Tehnică bancară)</t>
  </si>
  <si>
    <t>3săpt.x30ore=90 ore</t>
  </si>
  <si>
    <t>ELM0046</t>
  </si>
  <si>
    <t xml:space="preserve">Analiză financiară </t>
  </si>
  <si>
    <t>ELM0137</t>
  </si>
  <si>
    <t>ELM0229</t>
  </si>
  <si>
    <t>Sisteme integrate aplicate în contabilitate</t>
  </si>
  <si>
    <t>ELM0060</t>
  </si>
  <si>
    <t>Asigurări</t>
  </si>
  <si>
    <t>ELM0248</t>
  </si>
  <si>
    <t>Introducere în econometrie</t>
  </si>
  <si>
    <t>ELX0053</t>
  </si>
  <si>
    <t>Discipline opţionale 4</t>
  </si>
  <si>
    <t>ELX0120</t>
  </si>
  <si>
    <t>Discipline opţionale 5</t>
  </si>
  <si>
    <t>ELM0075</t>
  </si>
  <si>
    <t>Gestiunea portofoliului</t>
  </si>
  <si>
    <t>ELM0039</t>
  </si>
  <si>
    <t>Marketing financiar-bancar</t>
  </si>
  <si>
    <t>ELM0236</t>
  </si>
  <si>
    <t>Management bancar</t>
  </si>
  <si>
    <t>ELM0057</t>
  </si>
  <si>
    <t>Finanţe internaţionale</t>
  </si>
  <si>
    <t>ELX0054</t>
  </si>
  <si>
    <t>Discipline opţionale 6</t>
  </si>
  <si>
    <t>Discipline opţionale 7</t>
  </si>
  <si>
    <t>ELM0221</t>
  </si>
  <si>
    <t>Elaborarea lucrării de licenţă</t>
  </si>
  <si>
    <t>2săptx30ore=60ore</t>
  </si>
  <si>
    <t>ELM0131</t>
  </si>
  <si>
    <t>Control şi audit financiar</t>
  </si>
  <si>
    <t>ELM0023</t>
  </si>
  <si>
    <t>Introducere în metodologia cercetării ştiinţifice</t>
  </si>
  <si>
    <t>ELM0028</t>
  </si>
  <si>
    <t>Sociologie economică</t>
  </si>
  <si>
    <t>ELM0029</t>
  </si>
  <si>
    <t>Politologie</t>
  </si>
  <si>
    <t>ELM0190</t>
  </si>
  <si>
    <t>Logică</t>
  </si>
  <si>
    <t>ELM0031</t>
  </si>
  <si>
    <t>Etică în afaceri</t>
  </si>
  <si>
    <t>ELM0206</t>
  </si>
  <si>
    <t>Economie mondială</t>
  </si>
  <si>
    <t>ELM0030</t>
  </si>
  <si>
    <t>Doctrine economice</t>
  </si>
  <si>
    <t>ELM0033</t>
  </si>
  <si>
    <t>Managementul firmei</t>
  </si>
  <si>
    <t>ELM0240</t>
  </si>
  <si>
    <t>Fiscalitate</t>
  </si>
  <si>
    <t>ELM0244</t>
  </si>
  <si>
    <t>Economia serviciilor</t>
  </si>
  <si>
    <t>ELM0019</t>
  </si>
  <si>
    <t>Istoria economiei</t>
  </si>
  <si>
    <t>ELM0034</t>
  </si>
  <si>
    <t>Drept instituţional comunitar</t>
  </si>
  <si>
    <t>ELM0103</t>
  </si>
  <si>
    <t>Managementul producţiei</t>
  </si>
  <si>
    <t>ELM0118</t>
  </si>
  <si>
    <t>Managementul serviciilor</t>
  </si>
  <si>
    <t>ELM0056</t>
  </si>
  <si>
    <t>Statistică inferenţială</t>
  </si>
  <si>
    <t>ELM0059</t>
  </si>
  <si>
    <t>Managementul resurselor umane</t>
  </si>
  <si>
    <t>ELM0067</t>
  </si>
  <si>
    <t>Managementul întreprinderilor mici şi mijlocii</t>
  </si>
  <si>
    <t>ELM0064</t>
  </si>
  <si>
    <t>Cercetări de marketing</t>
  </si>
  <si>
    <t>CURS OPȚIONAL 1 (An II, Semestrul 3)</t>
  </si>
  <si>
    <t>CURS OPȚIONAL 2 (An II, Semestrul 3)</t>
  </si>
  <si>
    <t>CURS OPȚIONAL 3 (An II, Semestrul 4)</t>
  </si>
  <si>
    <t>CURS OPȚIONAL 4 (An III, Semestrul 5)</t>
  </si>
  <si>
    <t>ELM0095</t>
  </si>
  <si>
    <t>Logistică</t>
  </si>
  <si>
    <t>ELM0086</t>
  </si>
  <si>
    <t xml:space="preserve">Baze de date în economie </t>
  </si>
  <si>
    <t>ELM0076</t>
  </si>
  <si>
    <t>Economie și politici de dezvoltare regională</t>
  </si>
  <si>
    <t>ELM0066</t>
  </si>
  <si>
    <t xml:space="preserve">Managementul proiectelor </t>
  </si>
  <si>
    <t>ELM0249</t>
  </si>
  <si>
    <t>Planificare de marketing</t>
  </si>
  <si>
    <t>ELM0058</t>
  </si>
  <si>
    <t>Management strategic</t>
  </si>
  <si>
    <t>ELM0047</t>
  </si>
  <si>
    <t>Contabilitatea instituţiilor de credit</t>
  </si>
  <si>
    <t>ELM0052</t>
  </si>
  <si>
    <t xml:space="preserve">Evaluarea afacerilor </t>
  </si>
  <si>
    <t>ELM0053</t>
  </si>
  <si>
    <t>Contabilitatea instituţiilor publice</t>
  </si>
  <si>
    <t>ELM0072</t>
  </si>
  <si>
    <t>Tranzacţii economice internaţionale</t>
  </si>
  <si>
    <t>ELM0070</t>
  </si>
  <si>
    <t>Utilizarea internetului în afaceri</t>
  </si>
  <si>
    <t>CURS OPȚIONAL 7 (An III, Semestrul 6)</t>
  </si>
  <si>
    <t>ELM0078</t>
  </si>
  <si>
    <t>Introducere în programarea calculatoarelor</t>
  </si>
  <si>
    <t>Limbă modernă în afaceri 3 (limba engleză, franceză, germană, italiană, spaniolă, coreeană, chineză, poloneză, rusă) - limba 2</t>
  </si>
  <si>
    <t>Limbă modernă în afaceri 4 ( limba engleză. franceză, germană, italiană, spaniolă, coreeană, chineză, poloneză, rusă) - limba 2</t>
  </si>
  <si>
    <t>Limbă modernă în afaceri 5 ( limba engleză. franceză, germană, italiană, spaniolă, coreeană, chineză, poloneză, rusă) - limba 2</t>
  </si>
  <si>
    <t>ELE/ELF/ELG/ ELI/ELS/ELK/ ELC/ELP/ELU 4079</t>
  </si>
  <si>
    <t>Limbă modernă în afaceri 6 ( limba engleză. franceză, germană, italiană, spaniolă,coreeană, chineză, poloneză, rusă) - limba 2</t>
  </si>
  <si>
    <t>ELX0121</t>
  </si>
  <si>
    <t>Anexă la Planul de Învățământ specializarea / programul de studiu: FINANŢE ŞI BĂNCI (în limba maghiară)</t>
  </si>
  <si>
    <t>FACULTATEA DE ŞTIINŢE ECONOMICE ŞI GESTIUNEA AFACERILOR</t>
  </si>
  <si>
    <t>21 + 2 (facultative)</t>
  </si>
  <si>
    <t>23 + 2 (facultative)</t>
  </si>
  <si>
    <t>7</t>
  </si>
  <si>
    <t>Business to business marketing</t>
  </si>
  <si>
    <t>ELM0251</t>
  </si>
  <si>
    <t>Stagii de practică/ licență</t>
  </si>
  <si>
    <t>22 + 2 (facultative)</t>
  </si>
  <si>
    <r>
      <rPr>
        <b/>
        <sz val="10"/>
        <color indexed="8"/>
        <rFont val="Times New Roman"/>
        <family val="1"/>
      </rPr>
      <t>IV. EXAMENUL DE LICENŢĂ</t>
    </r>
    <r>
      <rPr>
        <sz val="10"/>
        <color indexed="8"/>
        <rFont val="Times New Roman"/>
        <family val="1"/>
      </rPr>
      <t xml:space="preserve"> - perioada iunie-iulie
Proba 1: Evaluarea cunoştinţelor fundamentale şi de specialitate - 10 credite
Proba 2: Prezentarea şi susţinerea lucrării de licenţă - 10 credite
</t>
    </r>
  </si>
  <si>
    <r>
      <t xml:space="preserve">Domeniul: </t>
    </r>
    <r>
      <rPr>
        <b/>
        <sz val="10"/>
        <color indexed="8"/>
        <rFont val="Times New Roman"/>
        <family val="1"/>
      </rPr>
      <t>FINANŢE</t>
    </r>
  </si>
  <si>
    <r>
      <t xml:space="preserve">Specializarea/Programul de studiu: </t>
    </r>
    <r>
      <rPr>
        <b/>
        <sz val="10"/>
        <color indexed="8"/>
        <rFont val="Times New Roman"/>
        <family val="1"/>
      </rPr>
      <t>FINANŢE ŞI BĂNCI (în limba maghiară)</t>
    </r>
  </si>
  <si>
    <r>
      <t xml:space="preserve">Titlul absolventului: </t>
    </r>
    <r>
      <rPr>
        <b/>
        <sz val="10"/>
        <color indexed="8"/>
        <rFont val="Times New Roman"/>
        <family val="1"/>
      </rPr>
      <t>Licenţiat în ştiinţe economice</t>
    </r>
  </si>
  <si>
    <t>În contul a cel mult 3 discipline opţionale generale, studentul are dreptul să aleagă 3 discipline de la alte specializări/ programe de studiu ale facultăţilor din Universitatea „Babeş-Bolyai”.</t>
  </si>
  <si>
    <t>Comunicare în afaceri 5 (limba engleză, franceză, germană, italiană, spaniolă)</t>
  </si>
  <si>
    <t>Comunicare în afaceri 6 (limba engleză, franceză, germană, italiană, spaniolă)</t>
  </si>
  <si>
    <t xml:space="preserve">   24 credite la disciplinele opţionale;
Și</t>
  </si>
  <si>
    <t xml:space="preserve">20 de credite la examenul de licenţă </t>
  </si>
  <si>
    <t>180 de credite din care:   
   156 de credite la disciplinele obligatorii;
          inclusiv  12 credite pentru o limbă străină (4 semestre)</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</si>
  <si>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</si>
  <si>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MODUL PEDAGOCIC - Nivelul I: 30 de credite ECTS  + 5 credite ECTS aferente examenului de absolvire</t>
  </si>
  <si>
    <t xml:space="preserve">PROGRAM DE STUDII PSIHOPEDAGOGICE </t>
  </si>
  <si>
    <t>VDP 1101</t>
  </si>
  <si>
    <t>Psihologia educaţiei</t>
  </si>
  <si>
    <t>DPPF</t>
  </si>
  <si>
    <t>VDP 1202</t>
  </si>
  <si>
    <t xml:space="preserve">Pedagogie I: 
- Fundamentele pedagogiei 
- Teoria şi metodologia curriculumului
</t>
  </si>
  <si>
    <t>VDP 2303</t>
  </si>
  <si>
    <t xml:space="preserve">Pedagogie II:
- Teoria şi metodologia instruirii 
- Teoria şi metodologia evaluării
</t>
  </si>
  <si>
    <t>VDP 2404</t>
  </si>
  <si>
    <t>DPDPS</t>
  </si>
  <si>
    <t>VDP 3505</t>
  </si>
  <si>
    <t>Instruire asistată de calculator</t>
  </si>
  <si>
    <t>VDP 3506</t>
  </si>
  <si>
    <t>Practică pedagogică  în învăţământul preuniversitar obligatoriu (1)</t>
  </si>
  <si>
    <t>VDP 3607</t>
  </si>
  <si>
    <t>Managementul clasei de elevi</t>
  </si>
  <si>
    <t>VDP 3608</t>
  </si>
  <si>
    <t>Practică pedagogică  în învăţământul preuniversitar obligatoriu (2)</t>
  </si>
  <si>
    <t xml:space="preserve">TOTAL CREDITE / ORE PE SĂPTĂMÂNĂ / EVALUĂRI </t>
  </si>
  <si>
    <t>DPPF – Discipline de pregătire psihopedagogică fundamentală (obligatorii)                                       DPDPS – Discipline de pregătire didactică şi practică de specialitate (obligatorii)</t>
  </si>
  <si>
    <t>Didactica economiei (maghiară)</t>
  </si>
  <si>
    <r>
      <rPr>
        <b/>
        <sz val="10"/>
        <color rgb="FFFF0000"/>
        <rFont val="Times New Roman"/>
        <family val="1"/>
      </rPr>
      <t xml:space="preserve">În tabelul aferent Modulului pedagogic trebuie doar să alegeți didactica specialității din lista de mai jos: Anul II, Semestrul 4, o singură disciplină predată într-o singură limbă . </t>
    </r>
    <r>
      <rPr>
        <b/>
        <u/>
        <sz val="10"/>
        <color rgb="FFFF0000"/>
        <rFont val="Times New Roman"/>
        <family val="1"/>
      </rPr>
      <t>Vă rugăm să nu faceți alte modificări în tabel.</t>
    </r>
    <r>
      <rPr>
        <b/>
        <sz val="10"/>
        <color rgb="FFFF0000"/>
        <rFont val="Times New Roman"/>
        <family val="1"/>
      </rPr>
      <t xml:space="preserve">
</t>
    </r>
    <r>
      <rPr>
        <b/>
        <sz val="10"/>
        <color indexed="8"/>
        <rFont val="Times New Roman"/>
        <family val="1"/>
      </rPr>
      <t>Didactica specialităţii:</t>
    </r>
    <r>
      <rPr>
        <sz val="10"/>
        <color indexed="8"/>
        <rFont val="Times New Roman"/>
        <family val="1"/>
      </rPr>
      <t xml:space="preserve">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</si>
  <si>
    <t>ELM0325</t>
  </si>
  <si>
    <t>Metode şi tehnici de analiză a depozitelor masive de date</t>
  </si>
  <si>
    <t>PLAN DE ÎNVĂŢĂMÂNT  valabil începând din anul universitar 2016-2017</t>
  </si>
  <si>
    <t>0</t>
  </si>
  <si>
    <t>ELE/ELF/ ELG/ELI/ ELS2006</t>
  </si>
  <si>
    <t>ELE/ELF/ ELG /ELI/ ELS1006</t>
  </si>
  <si>
    <t>ELE/ELF/ ELG/ELI/ ELS3006</t>
  </si>
  <si>
    <t>ELE/ELF/ ELG/ELI/ ELS4006</t>
  </si>
  <si>
    <t>ELE/ELF/ ELG/ELI/ ELS1050</t>
  </si>
  <si>
    <t xml:space="preserve"> + 150 ore (Practică și Elaborarea lucrării de licență)</t>
  </si>
  <si>
    <r>
      <rPr>
        <sz val="10"/>
        <color indexed="8"/>
        <rFont val="Times New Roman"/>
        <family val="1"/>
      </rPr>
      <t>Limba de predare:</t>
    </r>
    <r>
      <rPr>
        <b/>
        <sz val="10"/>
        <color indexed="8"/>
        <rFont val="Times New Roman"/>
        <family val="1"/>
      </rPr>
      <t xml:space="preserve"> Maghiară</t>
    </r>
  </si>
  <si>
    <t>ELE/ELF/ ELG/ELI/ ELS2050</t>
  </si>
  <si>
    <t>Buget şi trezorerie publică</t>
  </si>
  <si>
    <t>ELM0239</t>
  </si>
  <si>
    <t>Bazele marketingului online</t>
  </si>
  <si>
    <t>Sem. 3: Se alege o disciplină din pachetul ELX0201: ELM0023, ELM0028, ELM0029, ELM0190, ELM0031, ELM0078, ELM0206.
Se alege o disciplină din pachetul ELX0202: ELM0030, ELM0033, ELM0240, ELM0244, ELM0019, ELM0034.</t>
  </si>
  <si>
    <t>Sem. 6: Se alege o disciplină din pachetul ELX0054:  ELM0072, ELM0070, ELM0103, ELM0059.                                                                                                                    
Se alege o disciplină din pachetul ELX0121: ELE/ELF/ELG/ELI/ELS2050, ELM0251, ELM0053.</t>
  </si>
  <si>
    <t>Sem. 4: Se alege o disciplină din pachetul ELX0052: ELM0118, ELM0056, ELM0067, ELM0064.</t>
  </si>
  <si>
    <t>Sem. 5: Se alege o disciplină din pachetul ELX0053: ELM0095, ELM0086, ELM0066, ELM0249, ELM0058.                                                                                        
Se alege o disciplină din pachetul ELX0120: ELE/ELF/ELG/ELI/ELS1050, ELM0325, ELM0239, ELM0047, ELM0076, ELM0052.</t>
  </si>
  <si>
    <t>ELE/ELF/ ELG/ ELI/ ELS/ELK/ ELC/ELP/ ELU1079</t>
  </si>
  <si>
    <t>ELE/ELF/ ELG/ ELI/ ELS/ELK/ ELC/ELP/ ELU 2079</t>
  </si>
  <si>
    <t>ELE/ELF/ ELG/ ELI/ ELS/ELK/ ELC/ELP/ ELU 3079</t>
  </si>
  <si>
    <t>ELE/ELF/ ELG/ ELI/ ELS/ELK/ ELC/ELP/ ELU 1079</t>
  </si>
  <si>
    <r>
      <rPr>
        <b/>
        <sz val="10"/>
        <color indexed="8"/>
        <rFont val="Times New Roman"/>
        <family val="1"/>
      </rPr>
      <t>VI.  UNIVERSITĂŢI EUROPENE DE REFERINŢĂ / CERTIFICĂRI EUROPENE DE REFERINŢĂ:</t>
    </r>
    <r>
      <rPr>
        <sz val="10"/>
        <color indexed="8"/>
        <rFont val="Times New Roman"/>
        <family val="1"/>
      </rPr>
      <t xml:space="preserve">
Universite Paul Cezanne – Aix Marseille III – France, University of Utreht – Olanda, Universitatea din Viena – Austria, Corvinus University of Budapest – Ungaria, Universitatea din Pécs – Ungaria, Universitatea din Brighton–Anglia, Universite de Caen Base Normandie. Certified Institute of Management Accountants (CIMA).</t>
    </r>
  </si>
  <si>
    <t>ELE/ELF/ELG/ ELI/ELS/ELK/ ELC/ELP/ ELU 3079</t>
  </si>
  <si>
    <t>ELE/ELF/ELG/ ELI/ELS/ELK/ ELC/ELP/ ELU 4079</t>
  </si>
</sst>
</file>

<file path=xl/styles.xml><?xml version="1.0" encoding="utf-8"?>
<styleSheet xmlns="http://schemas.openxmlformats.org/spreadsheetml/2006/main">
  <numFmts count="1">
    <numFmt numFmtId="164" formatCode="0;\-0;;@"/>
  </numFmts>
  <fonts count="18">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9"/>
      <color indexed="8"/>
      <name val="Times New Roman"/>
      <family val="1"/>
    </font>
    <font>
      <sz val="7"/>
      <color indexed="8"/>
      <name val="Times New Roman"/>
      <family val="1"/>
    </font>
    <font>
      <sz val="8"/>
      <color indexed="8"/>
      <name val="Times New Roman"/>
      <family val="1"/>
    </font>
    <font>
      <b/>
      <sz val="10"/>
      <name val="Times New Roman"/>
      <family val="1"/>
    </font>
    <font>
      <sz val="10"/>
      <name val="Times New Roman"/>
      <family val="1"/>
    </font>
    <font>
      <sz val="7.5"/>
      <color indexed="8"/>
      <name val="Times New Roman"/>
      <family val="1"/>
    </font>
    <font>
      <sz val="10"/>
      <color theme="1"/>
      <name val="Times New Roman"/>
      <family val="1"/>
    </font>
    <font>
      <b/>
      <sz val="10"/>
      <color rgb="FFFF0000"/>
      <name val="Times New Roman"/>
      <family val="1"/>
    </font>
    <font>
      <b/>
      <u/>
      <sz val="10"/>
      <color rgb="FFFF0000"/>
      <name val="Times New Roman"/>
      <family val="1"/>
    </font>
    <font>
      <sz val="10"/>
      <color rgb="FFFF0000"/>
      <name val="Times New Roman"/>
      <family val="1"/>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298">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2" xfId="0" applyFont="1" applyBorder="1" applyProtection="1">
      <protection locked="0"/>
    </xf>
    <xf numFmtId="0" fontId="1" fillId="0" borderId="1" xfId="0" applyFont="1" applyBorder="1" applyAlignment="1" applyProtection="1">
      <alignment horizontal="center" wrapText="1"/>
      <protection locked="0"/>
    </xf>
    <xf numFmtId="0" fontId="2" fillId="0" borderId="1" xfId="0" applyFont="1" applyBorder="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1" fontId="2" fillId="0" borderId="0" xfId="0" applyNumberFormat="1" applyFont="1" applyBorder="1" applyAlignment="1" applyProtection="1">
      <alignment horizontal="center"/>
      <protection locked="0"/>
    </xf>
    <xf numFmtId="2" fontId="1" fillId="0" borderId="0" xfId="0" applyNumberFormat="1"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Protection="1"/>
    <xf numFmtId="1" fontId="2" fillId="0" borderId="1" xfId="0" applyNumberFormat="1" applyFont="1" applyBorder="1" applyAlignment="1" applyProtection="1">
      <alignment horizontal="center" vertical="center"/>
    </xf>
    <xf numFmtId="0" fontId="2" fillId="0" borderId="1"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2"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1" fontId="2" fillId="0" borderId="1" xfId="0" applyNumberFormat="1" applyFont="1" applyFill="1" applyBorder="1" applyAlignment="1" applyProtection="1">
      <alignment horizontal="center" vertical="center"/>
    </xf>
    <xf numFmtId="0" fontId="1" fillId="0" borderId="1" xfId="0" applyFont="1" applyBorder="1" applyAlignment="1" applyProtection="1">
      <alignment horizontal="left" vertical="center"/>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1" fillId="3" borderId="1"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1" fillId="3" borderId="1" xfId="0" applyNumberFormat="1" applyFont="1" applyFill="1" applyBorder="1" applyAlignment="1" applyProtection="1">
      <alignment horizontal="left" vertical="center"/>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1" fillId="3" borderId="2" xfId="0" applyFont="1" applyFill="1" applyBorder="1" applyAlignment="1" applyProtection="1">
      <alignment vertical="center"/>
      <protection locked="0"/>
    </xf>
    <xf numFmtId="0" fontId="1" fillId="3" borderId="5" xfId="0" applyFont="1" applyFill="1" applyBorder="1" applyAlignment="1" applyProtection="1">
      <alignment vertical="center"/>
      <protection locked="0"/>
    </xf>
    <xf numFmtId="0" fontId="1" fillId="3" borderId="6" xfId="0" applyFont="1" applyFill="1" applyBorder="1" applyAlignment="1" applyProtection="1">
      <alignment vertical="center"/>
      <protection locked="0"/>
    </xf>
    <xf numFmtId="0" fontId="1" fillId="3"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xf>
    <xf numFmtId="0" fontId="1" fillId="0" borderId="0" xfId="0" applyFont="1" applyBorder="1" applyProtection="1"/>
    <xf numFmtId="0" fontId="1" fillId="0" borderId="0" xfId="0" applyFont="1" applyBorder="1" applyProtection="1">
      <protection locked="0"/>
    </xf>
    <xf numFmtId="0" fontId="1" fillId="3" borderId="2" xfId="0" applyFont="1" applyFill="1" applyBorder="1" applyAlignment="1" applyProtection="1">
      <alignment vertical="top"/>
      <protection locked="0"/>
    </xf>
    <xf numFmtId="0" fontId="1" fillId="3" borderId="5" xfId="0" applyFont="1" applyFill="1" applyBorder="1" applyAlignment="1" applyProtection="1">
      <alignment vertical="top"/>
      <protection locked="0"/>
    </xf>
    <xf numFmtId="0" fontId="1" fillId="3" borderId="6" xfId="0" applyFont="1" applyFill="1" applyBorder="1" applyAlignment="1" applyProtection="1">
      <alignment vertical="top"/>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1" fontId="1" fillId="3" borderId="2" xfId="0" applyNumberFormat="1" applyFont="1" applyFill="1" applyBorder="1" applyAlignment="1" applyProtection="1">
      <alignment vertical="center"/>
      <protection locked="0"/>
    </xf>
    <xf numFmtId="1" fontId="1" fillId="3" borderId="5" xfId="0" applyNumberFormat="1" applyFont="1" applyFill="1" applyBorder="1" applyAlignment="1" applyProtection="1">
      <alignment vertical="center"/>
      <protection locked="0"/>
    </xf>
    <xf numFmtId="1" fontId="1" fillId="3" borderId="6" xfId="0" applyNumberFormat="1" applyFont="1" applyFill="1" applyBorder="1" applyAlignment="1" applyProtection="1">
      <alignment vertical="center"/>
      <protection locked="0"/>
    </xf>
    <xf numFmtId="1" fontId="9" fillId="3" borderId="1" xfId="0" applyNumberFormat="1" applyFont="1" applyFill="1" applyBorder="1" applyAlignment="1" applyProtection="1">
      <alignment horizontal="left" vertical="center" wrapText="1"/>
      <protection locked="0"/>
    </xf>
    <xf numFmtId="10" fontId="2" fillId="3" borderId="3" xfId="0" applyNumberFormat="1"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Protection="1">
      <protection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Protection="1">
      <protection locked="0"/>
    </xf>
    <xf numFmtId="0" fontId="2" fillId="0" borderId="0" xfId="0" applyFont="1" applyBorder="1" applyAlignment="1" applyProtection="1">
      <alignment horizontal="left" vertical="center" wrapText="1"/>
    </xf>
    <xf numFmtId="1" fontId="2" fillId="0" borderId="0" xfId="0" applyNumberFormat="1" applyFont="1" applyBorder="1" applyAlignment="1" applyProtection="1">
      <alignment horizontal="center" vertical="center"/>
    </xf>
    <xf numFmtId="1" fontId="2" fillId="0" borderId="0" xfId="0" applyNumberFormat="1" applyFont="1" applyBorder="1" applyAlignment="1" applyProtection="1">
      <alignment horizontal="center"/>
    </xf>
    <xf numFmtId="2" fontId="1" fillId="0" borderId="0" xfId="0" applyNumberFormat="1" applyFont="1" applyBorder="1" applyAlignment="1" applyProtection="1">
      <alignment horizontal="center" vertical="center"/>
    </xf>
    <xf numFmtId="0" fontId="2" fillId="0" borderId="4" xfId="0" applyFont="1" applyBorder="1" applyAlignment="1" applyProtection="1">
      <alignment horizontal="left" vertical="center" wrapText="1"/>
    </xf>
    <xf numFmtId="0" fontId="1" fillId="0" borderId="0" xfId="0" applyFont="1" applyProtection="1">
      <protection locked="0"/>
    </xf>
    <xf numFmtId="0" fontId="1" fillId="0" borderId="1" xfId="0"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2" fillId="0" borderId="0" xfId="0" applyNumberFormat="1" applyFont="1" applyBorder="1" applyAlignment="1" applyProtection="1">
      <alignment horizontal="left" vertical="center"/>
    </xf>
    <xf numFmtId="1" fontId="2" fillId="0" borderId="4" xfId="0" applyNumberFormat="1" applyFont="1" applyBorder="1" applyAlignment="1" applyProtection="1">
      <alignment horizontal="center" vertical="center"/>
    </xf>
    <xf numFmtId="1" fontId="2" fillId="0" borderId="4" xfId="0" applyNumberFormat="1" applyFont="1" applyBorder="1" applyAlignment="1" applyProtection="1">
      <alignment horizontal="center"/>
    </xf>
    <xf numFmtId="0" fontId="1" fillId="0" borderId="1" xfId="0" applyFont="1" applyBorder="1" applyAlignment="1" applyProtection="1">
      <alignment horizontal="left" vertical="center" wrapText="1"/>
    </xf>
    <xf numFmtId="0" fontId="13" fillId="0" borderId="1" xfId="0" applyFont="1" applyBorder="1" applyAlignment="1" applyProtection="1">
      <alignment horizontal="left" vertical="center" wrapText="1"/>
    </xf>
    <xf numFmtId="0" fontId="10" fillId="0" borderId="0" xfId="0" applyFont="1" applyProtection="1">
      <protection locked="0"/>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1" fontId="1" fillId="5" borderId="1" xfId="0" applyNumberFormat="1" applyFont="1" applyFill="1" applyBorder="1" applyAlignment="1" applyProtection="1">
      <alignment horizontal="left" vertical="center"/>
      <protection locked="0"/>
    </xf>
    <xf numFmtId="1" fontId="1"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center" vertical="center"/>
    </xf>
    <xf numFmtId="1" fontId="1" fillId="5" borderId="1" xfId="0" applyNumberFormat="1" applyFont="1" applyFill="1" applyBorder="1" applyAlignment="1" applyProtection="1">
      <alignment horizontal="center" vertical="center" wrapText="1"/>
      <protection locked="0"/>
    </xf>
    <xf numFmtId="0" fontId="14" fillId="0" borderId="1" xfId="0" applyFont="1" applyBorder="1" applyAlignment="1">
      <alignment horizontal="center" vertical="center"/>
    </xf>
    <xf numFmtId="1" fontId="2" fillId="5" borderId="1" xfId="0" applyNumberFormat="1" applyFont="1" applyFill="1" applyBorder="1" applyAlignment="1" applyProtection="1">
      <alignment horizontal="center" vertical="center"/>
    </xf>
    <xf numFmtId="0" fontId="2" fillId="5" borderId="3"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xf>
    <xf numFmtId="1" fontId="10" fillId="3" borderId="1" xfId="0" applyNumberFormat="1" applyFont="1" applyFill="1" applyBorder="1" applyAlignment="1" applyProtection="1">
      <alignment horizontal="left" vertical="center" wrapText="1"/>
      <protection locked="0"/>
    </xf>
    <xf numFmtId="1" fontId="1" fillId="3" borderId="1" xfId="0" applyNumberFormat="1"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1" fillId="0" borderId="0" xfId="0" applyFont="1" applyProtection="1">
      <protection locked="0"/>
    </xf>
    <xf numFmtId="0" fontId="17" fillId="3" borderId="5" xfId="0" applyFont="1" applyFill="1" applyBorder="1" applyAlignment="1" applyProtection="1">
      <alignment horizontal="left" vertical="center"/>
      <protection locked="0"/>
    </xf>
    <xf numFmtId="0" fontId="17" fillId="3" borderId="6" xfId="0" applyFont="1" applyFill="1" applyBorder="1" applyAlignment="1" applyProtection="1">
      <alignment horizontal="left" vertical="center"/>
      <protection locked="0"/>
    </xf>
    <xf numFmtId="1" fontId="12" fillId="3" borderId="1" xfId="0" applyNumberFormat="1" applyFont="1" applyFill="1" applyBorder="1" applyAlignment="1" applyProtection="1">
      <alignment horizontal="left" vertical="center"/>
      <protection locked="0"/>
    </xf>
    <xf numFmtId="1" fontId="12" fillId="3" borderId="1" xfId="0" applyNumberFormat="1" applyFont="1" applyFill="1" applyBorder="1" applyAlignment="1" applyProtection="1">
      <alignment horizontal="center" vertical="center"/>
      <protection locked="0"/>
    </xf>
    <xf numFmtId="1" fontId="12" fillId="0" borderId="1" xfId="0" applyNumberFormat="1" applyFont="1" applyBorder="1" applyAlignment="1" applyProtection="1">
      <alignment horizontal="center" vertical="center"/>
    </xf>
    <xf numFmtId="0" fontId="12" fillId="3" borderId="1" xfId="0" applyFont="1" applyFill="1" applyBorder="1" applyAlignment="1" applyProtection="1">
      <alignment horizontal="left" vertical="center"/>
      <protection locked="0"/>
    </xf>
    <xf numFmtId="1" fontId="12" fillId="3" borderId="2" xfId="0" applyNumberFormat="1" applyFont="1" applyFill="1" applyBorder="1" applyAlignment="1" applyProtection="1">
      <alignment vertical="center"/>
      <protection locked="0"/>
    </xf>
    <xf numFmtId="1" fontId="12" fillId="3" borderId="5" xfId="0" applyNumberFormat="1" applyFont="1" applyFill="1" applyBorder="1" applyAlignment="1" applyProtection="1">
      <alignment vertical="center"/>
      <protection locked="0"/>
    </xf>
    <xf numFmtId="0" fontId="10" fillId="5" borderId="0" xfId="0" applyFont="1" applyFill="1" applyBorder="1" applyAlignment="1" applyProtection="1">
      <alignment horizontal="left" vertical="top" wrapText="1"/>
      <protection locked="0"/>
    </xf>
    <xf numFmtId="1" fontId="1" fillId="0" borderId="2" xfId="0" applyNumberFormat="1" applyFont="1" applyBorder="1" applyAlignment="1" applyProtection="1">
      <alignment horizontal="center" vertical="center"/>
    </xf>
    <xf numFmtId="1" fontId="1" fillId="0" borderId="5" xfId="0" applyNumberFormat="1" applyFont="1" applyBorder="1" applyAlignment="1" applyProtection="1">
      <alignment horizontal="center" vertical="center"/>
    </xf>
    <xf numFmtId="1" fontId="1" fillId="0" borderId="6" xfId="0" applyNumberFormat="1" applyFont="1" applyBorder="1" applyAlignment="1" applyProtection="1">
      <alignment horizontal="center" vertical="center"/>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1" fontId="2" fillId="0" borderId="2" xfId="0" applyNumberFormat="1" applyFont="1" applyBorder="1" applyAlignment="1" applyProtection="1">
      <alignment horizontal="center"/>
    </xf>
    <xf numFmtId="1" fontId="2" fillId="0" borderId="5" xfId="0" applyNumberFormat="1" applyFont="1" applyBorder="1" applyAlignment="1" applyProtection="1">
      <alignment horizontal="center"/>
    </xf>
    <xf numFmtId="1" fontId="2" fillId="0" borderId="6" xfId="0" applyNumberFormat="1" applyFont="1" applyBorder="1" applyAlignment="1" applyProtection="1">
      <alignment horizontal="center"/>
    </xf>
    <xf numFmtId="1" fontId="2" fillId="0" borderId="2" xfId="0" applyNumberFormat="1" applyFont="1" applyBorder="1" applyAlignment="1" applyProtection="1">
      <alignment horizontal="center"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 fillId="0" borderId="2" xfId="0" applyFont="1" applyBorder="1" applyAlignment="1" applyProtection="1">
      <alignment horizontal="left" vertical="top"/>
    </xf>
    <xf numFmtId="0" fontId="1" fillId="0" borderId="5" xfId="0" applyFont="1" applyBorder="1" applyAlignment="1" applyProtection="1">
      <alignment horizontal="left" vertical="top"/>
    </xf>
    <xf numFmtId="0" fontId="1" fillId="0" borderId="6" xfId="0" applyFont="1" applyBorder="1" applyAlignment="1" applyProtection="1">
      <alignment horizontal="left" vertical="top"/>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7" xfId="0" applyFont="1" applyBorder="1" applyProtection="1">
      <protection locked="0"/>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 fillId="0" borderId="6" xfId="0" applyFont="1" applyFill="1" applyBorder="1" applyAlignment="1" applyProtection="1">
      <alignment horizontal="left" vertical="top"/>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0" fontId="0" fillId="0" borderId="5" xfId="0" applyBorder="1"/>
    <xf numFmtId="0" fontId="0" fillId="0" borderId="6" xfId="0" applyBorder="1"/>
    <xf numFmtId="0" fontId="1" fillId="2" borderId="1"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wrapText="1"/>
      <protection locked="0"/>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0" fontId="1" fillId="0" borderId="7" xfId="0" applyFont="1" applyBorder="1" applyProtection="1">
      <protection locked="0"/>
    </xf>
    <xf numFmtId="0" fontId="1" fillId="0" borderId="8" xfId="0" applyFont="1" applyBorder="1" applyProtection="1">
      <protection locked="0"/>
    </xf>
    <xf numFmtId="0" fontId="2"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11" fillId="0" borderId="0" xfId="0" applyFont="1" applyAlignment="1" applyProtection="1">
      <alignment horizontal="left" vertical="top"/>
      <protection locked="0"/>
    </xf>
    <xf numFmtId="0" fontId="12" fillId="0" borderId="0" xfId="0" applyFont="1" applyAlignment="1" applyProtection="1">
      <alignment horizontal="left" vertical="top"/>
      <protection locked="0"/>
    </xf>
    <xf numFmtId="0" fontId="1" fillId="0" borderId="0" xfId="0" applyFont="1" applyAlignment="1" applyProtection="1">
      <alignment horizontal="left" vertical="top" wrapText="1"/>
      <protection locked="0"/>
    </xf>
    <xf numFmtId="0" fontId="1" fillId="5" borderId="0" xfId="0" applyFont="1" applyFill="1" applyAlignment="1" applyProtection="1">
      <alignment horizontal="left" vertical="top"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top" wrapText="1"/>
      <protection locked="0"/>
    </xf>
    <xf numFmtId="0" fontId="2" fillId="0" borderId="0" xfId="0" applyFont="1" applyProtection="1">
      <protection locked="0"/>
    </xf>
    <xf numFmtId="0" fontId="10" fillId="5" borderId="0" xfId="0" applyFont="1" applyFill="1" applyBorder="1" applyAlignment="1" applyProtection="1">
      <alignment vertical="center" wrapText="1"/>
      <protection locked="0"/>
    </xf>
    <xf numFmtId="0" fontId="2" fillId="0" borderId="0" xfId="0" applyFont="1" applyAlignment="1" applyProtection="1">
      <alignment horizontal="left" vertical="center" wrapText="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13"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vertical="center" wrapText="1"/>
      <protection locked="0"/>
    </xf>
    <xf numFmtId="0" fontId="1" fillId="3" borderId="2"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0" fontId="12" fillId="3" borderId="2" xfId="0" applyFont="1" applyFill="1" applyBorder="1" applyAlignment="1" applyProtection="1">
      <alignment horizontal="left" vertical="center"/>
      <protection locked="0"/>
    </xf>
    <xf numFmtId="0" fontId="12" fillId="3" borderId="5" xfId="0" applyFont="1" applyFill="1" applyBorder="1" applyAlignment="1" applyProtection="1">
      <alignment horizontal="left" vertical="center"/>
      <protection locked="0"/>
    </xf>
    <xf numFmtId="0" fontId="12" fillId="3" borderId="6" xfId="0"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1" fillId="0" borderId="14" xfId="0" applyFont="1" applyBorder="1" applyAlignment="1" applyProtection="1">
      <alignment wrapText="1"/>
    </xf>
    <xf numFmtId="0" fontId="1" fillId="0" borderId="0" xfId="0" applyFont="1" applyBorder="1" applyAlignment="1" applyProtection="1">
      <alignment wrapText="1"/>
    </xf>
    <xf numFmtId="0" fontId="1" fillId="4" borderId="0" xfId="0" applyFont="1" applyFill="1" applyAlignment="1" applyProtection="1">
      <alignment vertical="top" wrapText="1"/>
      <protection locked="0"/>
    </xf>
    <xf numFmtId="0" fontId="1" fillId="0" borderId="0" xfId="0" applyFont="1" applyAlignment="1" applyProtection="1">
      <alignment wrapText="1"/>
    </xf>
    <xf numFmtId="0" fontId="1" fillId="0" borderId="2"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1" fontId="1" fillId="0" borderId="2" xfId="0" applyNumberFormat="1" applyFont="1" applyFill="1" applyBorder="1" applyAlignment="1" applyProtection="1">
      <alignment horizontal="center"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vertical="top"/>
      <protection locked="0"/>
    </xf>
    <xf numFmtId="0" fontId="1" fillId="0" borderId="14" xfId="0" applyFont="1" applyBorder="1" applyProtection="1">
      <protection locked="0"/>
    </xf>
    <xf numFmtId="0" fontId="1" fillId="0" borderId="0" xfId="0" applyFont="1" applyProtection="1">
      <protection locked="0"/>
    </xf>
    <xf numFmtId="1" fontId="12" fillId="3" borderId="2" xfId="0" applyNumberFormat="1" applyFont="1" applyFill="1" applyBorder="1" applyAlignment="1" applyProtection="1">
      <alignment horizontal="left" vertical="center" wrapText="1"/>
      <protection locked="0"/>
    </xf>
    <xf numFmtId="1" fontId="12" fillId="3" borderId="5" xfId="0" applyNumberFormat="1" applyFont="1" applyFill="1" applyBorder="1" applyAlignment="1" applyProtection="1">
      <alignment horizontal="left" vertical="center" wrapText="1"/>
      <protection locked="0"/>
    </xf>
    <xf numFmtId="1" fontId="12" fillId="3" borderId="6" xfId="0" applyNumberFormat="1" applyFont="1" applyFill="1" applyBorder="1" applyAlignment="1" applyProtection="1">
      <alignment horizontal="left" vertical="center" wrapText="1"/>
      <protection locked="0"/>
    </xf>
    <xf numFmtId="1" fontId="1" fillId="5" borderId="2" xfId="0" applyNumberFormat="1" applyFont="1" applyFill="1" applyBorder="1" applyAlignment="1" applyProtection="1">
      <alignment horizontal="left" vertical="center"/>
      <protection locked="0"/>
    </xf>
    <xf numFmtId="1" fontId="1" fillId="5" borderId="5" xfId="0" applyNumberFormat="1" applyFont="1" applyFill="1" applyBorder="1" applyAlignment="1" applyProtection="1">
      <alignment horizontal="left" vertical="center"/>
      <protection locked="0"/>
    </xf>
    <xf numFmtId="1" fontId="1" fillId="5" borderId="6" xfId="0" applyNumberFormat="1" applyFont="1" applyFill="1" applyBorder="1" applyAlignment="1" applyProtection="1">
      <alignment horizontal="left" vertical="center"/>
      <protection locked="0"/>
    </xf>
    <xf numFmtId="1" fontId="2" fillId="5" borderId="2" xfId="0" applyNumberFormat="1" applyFont="1" applyFill="1" applyBorder="1" applyAlignment="1" applyProtection="1">
      <alignment horizontal="center" vertical="center"/>
      <protection locked="0"/>
    </xf>
    <xf numFmtId="1" fontId="2" fillId="5" borderId="5" xfId="0" applyNumberFormat="1" applyFont="1" applyFill="1" applyBorder="1" applyAlignment="1" applyProtection="1">
      <alignment horizontal="center" vertical="center"/>
      <protection locked="0"/>
    </xf>
    <xf numFmtId="1" fontId="2" fillId="5" borderId="6" xfId="0" applyNumberFormat="1" applyFont="1" applyFill="1" applyBorder="1" applyAlignment="1" applyProtection="1">
      <alignment horizontal="center" vertical="center"/>
      <protection locked="0"/>
    </xf>
    <xf numFmtId="0" fontId="2" fillId="5" borderId="2" xfId="0" applyFont="1" applyFill="1" applyBorder="1" applyAlignment="1" applyProtection="1">
      <alignment horizontal="left" vertical="center" wrapText="1"/>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9" xfId="0" applyFont="1" applyFill="1" applyBorder="1" applyAlignment="1" applyProtection="1">
      <alignment horizontal="left" vertical="center" wrapText="1"/>
    </xf>
    <xf numFmtId="0" fontId="2" fillId="5" borderId="4" xfId="0" applyFont="1" applyFill="1" applyBorder="1" applyAlignment="1" applyProtection="1">
      <alignment horizontal="left" vertical="center" wrapText="1"/>
    </xf>
    <xf numFmtId="0" fontId="2" fillId="5" borderId="10" xfId="0" applyFont="1" applyFill="1" applyBorder="1" applyAlignment="1" applyProtection="1">
      <alignment horizontal="left" vertical="center" wrapText="1"/>
    </xf>
    <xf numFmtId="0" fontId="2" fillId="5" borderId="11"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2" fontId="1" fillId="5" borderId="9" xfId="0" applyNumberFormat="1" applyFont="1" applyFill="1" applyBorder="1" applyAlignment="1" applyProtection="1">
      <alignment horizontal="center" vertical="center"/>
    </xf>
    <xf numFmtId="2" fontId="1" fillId="5" borderId="4" xfId="0" applyNumberFormat="1" applyFont="1" applyFill="1" applyBorder="1" applyAlignment="1" applyProtection="1">
      <alignment horizontal="center" vertical="center"/>
    </xf>
    <xf numFmtId="2" fontId="1" fillId="5" borderId="10" xfId="0" applyNumberFormat="1" applyFont="1" applyFill="1" applyBorder="1" applyAlignment="1" applyProtection="1">
      <alignment horizontal="center" vertical="center"/>
    </xf>
    <xf numFmtId="2" fontId="1" fillId="5" borderId="11" xfId="0" applyNumberFormat="1" applyFont="1" applyFill="1" applyBorder="1" applyAlignment="1" applyProtection="1">
      <alignment horizontal="center" vertical="center"/>
    </xf>
    <xf numFmtId="2" fontId="1" fillId="5" borderId="7" xfId="0" applyNumberFormat="1" applyFont="1" applyFill="1" applyBorder="1" applyAlignment="1" applyProtection="1">
      <alignment horizontal="center" vertical="center"/>
    </xf>
    <xf numFmtId="2" fontId="1" fillId="5" borderId="8" xfId="0" applyNumberFormat="1" applyFont="1" applyFill="1" applyBorder="1" applyAlignment="1" applyProtection="1">
      <alignment horizontal="center" vertical="center"/>
    </xf>
    <xf numFmtId="1" fontId="2" fillId="5" borderId="2" xfId="0" applyNumberFormat="1" applyFont="1" applyFill="1" applyBorder="1" applyAlignment="1" applyProtection="1">
      <alignment horizontal="center" vertical="center"/>
    </xf>
    <xf numFmtId="1" fontId="2" fillId="5" borderId="5" xfId="0" applyNumberFormat="1" applyFont="1" applyFill="1" applyBorder="1" applyAlignment="1" applyProtection="1">
      <alignment horizontal="center" vertical="center"/>
    </xf>
    <xf numFmtId="1" fontId="2" fillId="5" borderId="6" xfId="0" applyNumberFormat="1" applyFont="1" applyFill="1" applyBorder="1" applyAlignment="1" applyProtection="1">
      <alignment horizontal="center" vertical="center"/>
    </xf>
    <xf numFmtId="0" fontId="2"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left" vertical="center"/>
      <protection locked="0"/>
    </xf>
    <xf numFmtId="1" fontId="1" fillId="5" borderId="2" xfId="0" applyNumberFormat="1" applyFont="1" applyFill="1" applyBorder="1" applyAlignment="1" applyProtection="1">
      <alignment horizontal="left" vertical="top" wrapText="1"/>
      <protection locked="0"/>
    </xf>
    <xf numFmtId="1" fontId="1" fillId="5" borderId="5" xfId="0" applyNumberFormat="1" applyFont="1" applyFill="1" applyBorder="1" applyAlignment="1" applyProtection="1">
      <alignment horizontal="left" vertical="top"/>
      <protection locked="0"/>
    </xf>
    <xf numFmtId="1" fontId="1" fillId="5" borderId="6" xfId="0" applyNumberFormat="1" applyFont="1" applyFill="1" applyBorder="1" applyAlignment="1" applyProtection="1">
      <alignment horizontal="left" vertical="top"/>
      <protection locked="0"/>
    </xf>
  </cellXfs>
  <cellStyles count="1">
    <cellStyle name="Normal" xfId="0" builtinId="0"/>
  </cellStyles>
  <dxfs count="24">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314"/>
  <sheetViews>
    <sheetView tabSelected="1" view="pageLayout" workbookViewId="0">
      <selection activeCell="B272" sqref="B272:I272"/>
    </sheetView>
  </sheetViews>
  <sheetFormatPr defaultColWidth="9.140625" defaultRowHeight="12.75"/>
  <cols>
    <col min="1" max="1" width="10" style="1" customWidth="1"/>
    <col min="2" max="2" width="7.140625" style="1" customWidth="1"/>
    <col min="3" max="3" width="7.28515625" style="1" customWidth="1"/>
    <col min="4" max="5" width="4.7109375" style="1" customWidth="1"/>
    <col min="6" max="6" width="4.5703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6.140625" style="1" customWidth="1"/>
    <col min="13" max="13" width="5.5703125" style="1" customWidth="1"/>
    <col min="14" max="14" width="5.85546875" style="1" customWidth="1"/>
    <col min="15" max="18" width="6" style="1" customWidth="1"/>
    <col min="19" max="19" width="6.140625" style="1" customWidth="1"/>
    <col min="20" max="20" width="9.28515625" style="1" customWidth="1"/>
    <col min="21" max="16384" width="9.140625" style="1"/>
  </cols>
  <sheetData>
    <row r="1" spans="1:26" ht="15.75" customHeight="1">
      <c r="A1" s="200" t="s">
        <v>282</v>
      </c>
      <c r="B1" s="200"/>
      <c r="C1" s="200"/>
      <c r="D1" s="200"/>
      <c r="E1" s="200"/>
      <c r="F1" s="200"/>
      <c r="G1" s="200"/>
      <c r="H1" s="200"/>
      <c r="I1" s="200"/>
      <c r="J1" s="200"/>
      <c r="K1" s="200"/>
      <c r="M1" s="202" t="s">
        <v>20</v>
      </c>
      <c r="N1" s="202"/>
      <c r="O1" s="202"/>
      <c r="P1" s="202"/>
      <c r="Q1" s="202"/>
      <c r="R1" s="202"/>
      <c r="S1" s="202"/>
      <c r="T1" s="202"/>
    </row>
    <row r="2" spans="1:26" ht="6.75" customHeight="1">
      <c r="A2" s="200"/>
      <c r="B2" s="200"/>
      <c r="C2" s="200"/>
      <c r="D2" s="200"/>
      <c r="E2" s="200"/>
      <c r="F2" s="200"/>
      <c r="G2" s="200"/>
      <c r="H2" s="200"/>
      <c r="I2" s="200"/>
      <c r="J2" s="200"/>
      <c r="K2" s="200"/>
    </row>
    <row r="3" spans="1:26" ht="18" customHeight="1">
      <c r="A3" s="201" t="s">
        <v>0</v>
      </c>
      <c r="B3" s="201"/>
      <c r="C3" s="201"/>
      <c r="D3" s="201"/>
      <c r="E3" s="201"/>
      <c r="F3" s="201"/>
      <c r="G3" s="201"/>
      <c r="H3" s="201"/>
      <c r="I3" s="201"/>
      <c r="J3" s="201"/>
      <c r="K3" s="201"/>
      <c r="M3" s="207"/>
      <c r="N3" s="208"/>
      <c r="O3" s="183" t="s">
        <v>36</v>
      </c>
      <c r="P3" s="184"/>
      <c r="Q3" s="185"/>
      <c r="R3" s="183" t="s">
        <v>37</v>
      </c>
      <c r="S3" s="184"/>
      <c r="T3" s="185"/>
      <c r="U3" s="255" t="str">
        <f>IF(O4&gt;=20,"Corect","Trebuie alocate cel puțin 20 de ore pe săptămână")</f>
        <v>Corect</v>
      </c>
      <c r="V3" s="256"/>
      <c r="W3" s="256"/>
      <c r="X3" s="256"/>
    </row>
    <row r="4" spans="1:26" ht="17.25" customHeight="1">
      <c r="A4" s="204" t="s">
        <v>238</v>
      </c>
      <c r="B4" s="204"/>
      <c r="C4" s="204"/>
      <c r="D4" s="204"/>
      <c r="E4" s="204"/>
      <c r="F4" s="204"/>
      <c r="G4" s="204"/>
      <c r="H4" s="204"/>
      <c r="I4" s="204"/>
      <c r="J4" s="204"/>
      <c r="K4" s="204"/>
      <c r="M4" s="209" t="s">
        <v>13</v>
      </c>
      <c r="N4" s="210"/>
      <c r="O4" s="186">
        <v>22</v>
      </c>
      <c r="P4" s="187"/>
      <c r="Q4" s="188"/>
      <c r="R4" s="186">
        <v>23</v>
      </c>
      <c r="S4" s="187"/>
      <c r="T4" s="188"/>
      <c r="U4" s="255" t="str">
        <f>IF(R4&gt;=20,"Corect","Trebuie alocate cel puțin 20 de ore pe săptămână")</f>
        <v>Corect</v>
      </c>
      <c r="V4" s="256"/>
      <c r="W4" s="256"/>
      <c r="X4" s="256"/>
    </row>
    <row r="5" spans="1:26" ht="14.25" customHeight="1">
      <c r="A5" s="204"/>
      <c r="B5" s="204"/>
      <c r="C5" s="204"/>
      <c r="D5" s="204"/>
      <c r="E5" s="204"/>
      <c r="F5" s="204"/>
      <c r="G5" s="204"/>
      <c r="H5" s="204"/>
      <c r="I5" s="204"/>
      <c r="J5" s="204"/>
      <c r="K5" s="204"/>
      <c r="M5" s="209" t="s">
        <v>14</v>
      </c>
      <c r="N5" s="210"/>
      <c r="O5" s="186" t="s">
        <v>240</v>
      </c>
      <c r="P5" s="187"/>
      <c r="Q5" s="188"/>
      <c r="R5" s="186" t="s">
        <v>245</v>
      </c>
      <c r="S5" s="187"/>
      <c r="T5" s="188"/>
      <c r="U5" s="255" t="str">
        <f>IF(O5&gt;=20,"Corect","Trebuie alocate cel puțin 20 de ore pe săptămână")</f>
        <v>Corect</v>
      </c>
      <c r="V5" s="256"/>
      <c r="W5" s="256"/>
      <c r="X5" s="256"/>
    </row>
    <row r="6" spans="1:26" ht="15" customHeight="1">
      <c r="A6" s="213" t="s">
        <v>247</v>
      </c>
      <c r="B6" s="213"/>
      <c r="C6" s="213"/>
      <c r="D6" s="213"/>
      <c r="E6" s="213"/>
      <c r="F6" s="213"/>
      <c r="G6" s="213"/>
      <c r="H6" s="213"/>
      <c r="I6" s="213"/>
      <c r="J6" s="213"/>
      <c r="K6" s="213"/>
      <c r="M6" s="209" t="s">
        <v>15</v>
      </c>
      <c r="N6" s="210"/>
      <c r="O6" s="186" t="s">
        <v>245</v>
      </c>
      <c r="P6" s="187"/>
      <c r="Q6" s="188"/>
      <c r="R6" s="186" t="s">
        <v>239</v>
      </c>
      <c r="S6" s="187"/>
      <c r="T6" s="188"/>
      <c r="U6" s="255" t="str">
        <f>IF(R5&gt;=20,"Corect","Trebuie alocate cel puțin 20 de ore pe săptămână")</f>
        <v>Corect</v>
      </c>
      <c r="V6" s="256"/>
      <c r="W6" s="256"/>
      <c r="X6" s="256"/>
    </row>
    <row r="7" spans="1:26" ht="18" customHeight="1">
      <c r="A7" s="214" t="s">
        <v>248</v>
      </c>
      <c r="B7" s="214"/>
      <c r="C7" s="214"/>
      <c r="D7" s="214"/>
      <c r="E7" s="214"/>
      <c r="F7" s="214"/>
      <c r="G7" s="214"/>
      <c r="H7" s="214"/>
      <c r="I7" s="214"/>
      <c r="J7" s="214"/>
      <c r="K7" s="214"/>
      <c r="U7" s="255" t="str">
        <f>IF(O6&gt;=20,"Corect","Trebuie alocate cel puțin 20 de ore pe săptămână")</f>
        <v>Corect</v>
      </c>
      <c r="V7" s="256"/>
      <c r="W7" s="256"/>
      <c r="X7" s="256"/>
    </row>
    <row r="8" spans="1:26" ht="18.75" customHeight="1">
      <c r="A8" s="194" t="s">
        <v>290</v>
      </c>
      <c r="B8" s="194"/>
      <c r="C8" s="194"/>
      <c r="D8" s="194"/>
      <c r="E8" s="194"/>
      <c r="F8" s="194"/>
      <c r="G8" s="194"/>
      <c r="H8" s="194"/>
      <c r="I8" s="194"/>
      <c r="J8" s="194"/>
      <c r="K8" s="194"/>
      <c r="M8" s="214" t="s">
        <v>246</v>
      </c>
      <c r="N8" s="214"/>
      <c r="O8" s="214"/>
      <c r="P8" s="214"/>
      <c r="Q8" s="214"/>
      <c r="R8" s="214"/>
      <c r="S8" s="214"/>
      <c r="T8" s="214"/>
      <c r="U8" s="255" t="str">
        <f>IF(R6&gt;=20,"Corect","Trebuie alocate cel puțin 20 de ore pe săptămână")</f>
        <v>Corect</v>
      </c>
      <c r="V8" s="256"/>
      <c r="W8" s="256"/>
      <c r="X8" s="256"/>
    </row>
    <row r="9" spans="1:26" ht="15" customHeight="1">
      <c r="A9" s="212" t="s">
        <v>249</v>
      </c>
      <c r="B9" s="212"/>
      <c r="C9" s="212"/>
      <c r="D9" s="212"/>
      <c r="E9" s="212"/>
      <c r="F9" s="212"/>
      <c r="G9" s="212"/>
      <c r="H9" s="212"/>
      <c r="I9" s="212"/>
      <c r="J9" s="212"/>
      <c r="K9" s="212"/>
      <c r="M9" s="214"/>
      <c r="N9" s="214"/>
      <c r="O9" s="214"/>
      <c r="P9" s="214"/>
      <c r="Q9" s="214"/>
      <c r="R9" s="214"/>
      <c r="S9" s="214"/>
      <c r="T9" s="214"/>
    </row>
    <row r="10" spans="1:26" ht="16.5" customHeight="1">
      <c r="A10" s="212" t="s">
        <v>17</v>
      </c>
      <c r="B10" s="212"/>
      <c r="C10" s="212"/>
      <c r="D10" s="212"/>
      <c r="E10" s="212"/>
      <c r="F10" s="212"/>
      <c r="G10" s="212"/>
      <c r="H10" s="212"/>
      <c r="I10" s="212"/>
      <c r="J10" s="212"/>
      <c r="K10" s="212"/>
      <c r="M10" s="214"/>
      <c r="N10" s="214"/>
      <c r="O10" s="214"/>
      <c r="P10" s="214"/>
      <c r="Q10" s="214"/>
      <c r="R10" s="214"/>
      <c r="S10" s="214"/>
      <c r="T10" s="214"/>
    </row>
    <row r="11" spans="1:26">
      <c r="A11" s="212" t="s">
        <v>18</v>
      </c>
      <c r="B11" s="212"/>
      <c r="C11" s="212"/>
      <c r="D11" s="212"/>
      <c r="E11" s="212"/>
      <c r="F11" s="212"/>
      <c r="G11" s="212"/>
      <c r="H11" s="212"/>
      <c r="I11" s="212"/>
      <c r="J11" s="212"/>
      <c r="K11" s="212"/>
      <c r="M11" s="214"/>
      <c r="N11" s="214"/>
      <c r="O11" s="214"/>
      <c r="P11" s="214"/>
      <c r="Q11" s="214"/>
      <c r="R11" s="214"/>
      <c r="S11" s="214"/>
      <c r="T11" s="214"/>
    </row>
    <row r="12" spans="1:26" ht="10.5" customHeight="1">
      <c r="A12" s="212"/>
      <c r="B12" s="212"/>
      <c r="C12" s="212"/>
      <c r="D12" s="212"/>
      <c r="E12" s="212"/>
      <c r="F12" s="212"/>
      <c r="G12" s="212"/>
      <c r="H12" s="212"/>
      <c r="I12" s="212"/>
      <c r="J12" s="212"/>
      <c r="K12" s="212"/>
      <c r="M12" s="2"/>
      <c r="N12" s="2"/>
      <c r="O12" s="2"/>
      <c r="P12" s="2"/>
      <c r="Q12" s="2"/>
      <c r="R12" s="2"/>
    </row>
    <row r="13" spans="1:26">
      <c r="A13" s="194" t="s">
        <v>1</v>
      </c>
      <c r="B13" s="194"/>
      <c r="C13" s="194"/>
      <c r="D13" s="194"/>
      <c r="E13" s="194"/>
      <c r="F13" s="194"/>
      <c r="G13" s="194"/>
      <c r="H13" s="194"/>
      <c r="I13" s="194"/>
      <c r="J13" s="194"/>
      <c r="K13" s="194"/>
      <c r="M13" s="218" t="s">
        <v>21</v>
      </c>
      <c r="N13" s="218"/>
      <c r="O13" s="218"/>
      <c r="P13" s="218"/>
      <c r="Q13" s="218"/>
      <c r="R13" s="218"/>
      <c r="S13" s="218"/>
      <c r="T13" s="218"/>
    </row>
    <row r="14" spans="1:26" ht="47.25" customHeight="1">
      <c r="A14" s="195" t="s">
        <v>255</v>
      </c>
      <c r="B14" s="194"/>
      <c r="C14" s="194"/>
      <c r="D14" s="194"/>
      <c r="E14" s="194"/>
      <c r="F14" s="194"/>
      <c r="G14" s="194"/>
      <c r="H14" s="194"/>
      <c r="I14" s="194"/>
      <c r="J14" s="194"/>
      <c r="K14" s="194"/>
      <c r="M14" s="203" t="s">
        <v>295</v>
      </c>
      <c r="N14" s="203"/>
      <c r="O14" s="203"/>
      <c r="P14" s="203"/>
      <c r="Q14" s="203"/>
      <c r="R14" s="203"/>
      <c r="S14" s="203"/>
      <c r="T14" s="203"/>
    </row>
    <row r="15" spans="1:26" ht="25.5" customHeight="1">
      <c r="A15" s="262" t="s">
        <v>253</v>
      </c>
      <c r="B15" s="263"/>
      <c r="C15" s="263"/>
      <c r="D15" s="263"/>
      <c r="E15" s="263"/>
      <c r="F15" s="263"/>
      <c r="G15" s="263"/>
      <c r="H15" s="263"/>
      <c r="I15" s="263"/>
      <c r="J15" s="263"/>
      <c r="K15" s="263"/>
      <c r="M15" s="203" t="s">
        <v>297</v>
      </c>
      <c r="N15" s="203"/>
      <c r="O15" s="203"/>
      <c r="P15" s="203"/>
      <c r="Q15" s="203"/>
      <c r="R15" s="203"/>
      <c r="S15" s="203"/>
      <c r="T15" s="203"/>
      <c r="U15" s="257" t="s">
        <v>81</v>
      </c>
      <c r="V15" s="257"/>
      <c r="W15" s="257"/>
      <c r="X15" s="257"/>
      <c r="Y15" s="257"/>
      <c r="Z15" s="257"/>
    </row>
    <row r="16" spans="1:26" ht="45.75" customHeight="1">
      <c r="A16" s="196" t="s">
        <v>254</v>
      </c>
      <c r="B16" s="197"/>
      <c r="C16" s="197"/>
      <c r="D16" s="197"/>
      <c r="E16" s="197"/>
      <c r="F16" s="197"/>
      <c r="G16" s="197"/>
      <c r="H16" s="197"/>
      <c r="I16" s="197"/>
      <c r="J16" s="197"/>
      <c r="K16" s="197"/>
      <c r="M16" s="203" t="s">
        <v>298</v>
      </c>
      <c r="N16" s="203"/>
      <c r="O16" s="203"/>
      <c r="P16" s="203"/>
      <c r="Q16" s="203"/>
      <c r="R16" s="203"/>
      <c r="S16" s="203"/>
      <c r="T16" s="203"/>
      <c r="U16" s="257"/>
      <c r="V16" s="257"/>
      <c r="W16" s="257"/>
      <c r="X16" s="257"/>
      <c r="Y16" s="257"/>
      <c r="Z16" s="257"/>
    </row>
    <row r="17" spans="1:26" ht="23.25" customHeight="1">
      <c r="A17" s="198" t="s">
        <v>256</v>
      </c>
      <c r="B17" s="198"/>
      <c r="C17" s="198"/>
      <c r="D17" s="198"/>
      <c r="E17" s="198"/>
      <c r="F17" s="198"/>
      <c r="G17" s="198"/>
      <c r="H17" s="198"/>
      <c r="I17" s="198"/>
      <c r="J17" s="198"/>
      <c r="K17" s="198"/>
      <c r="M17" s="113" t="s">
        <v>296</v>
      </c>
      <c r="N17" s="113"/>
      <c r="O17" s="113"/>
      <c r="P17" s="113"/>
      <c r="Q17" s="113"/>
      <c r="R17" s="113"/>
      <c r="S17" s="113"/>
      <c r="T17" s="113"/>
      <c r="U17" s="257"/>
      <c r="V17" s="257"/>
      <c r="W17" s="257"/>
      <c r="X17" s="257"/>
      <c r="Y17" s="257"/>
      <c r="Z17" s="257"/>
    </row>
    <row r="18" spans="1:26" ht="21" customHeight="1">
      <c r="A18" s="198"/>
      <c r="B18" s="198"/>
      <c r="C18" s="198"/>
      <c r="D18" s="198"/>
      <c r="E18" s="198"/>
      <c r="F18" s="198"/>
      <c r="G18" s="198"/>
      <c r="H18" s="198"/>
      <c r="I18" s="198"/>
      <c r="J18" s="198"/>
      <c r="K18" s="198"/>
      <c r="M18" s="113"/>
      <c r="N18" s="113"/>
      <c r="O18" s="113"/>
      <c r="P18" s="113"/>
      <c r="Q18" s="113"/>
      <c r="R18" s="113"/>
      <c r="S18" s="113"/>
      <c r="T18" s="113"/>
      <c r="U18" s="257"/>
      <c r="V18" s="257"/>
      <c r="W18" s="257"/>
      <c r="X18" s="257"/>
      <c r="Y18" s="257"/>
      <c r="Z18" s="257"/>
    </row>
    <row r="19" spans="1:26" ht="12.75" customHeight="1">
      <c r="A19" s="198"/>
      <c r="B19" s="198"/>
      <c r="C19" s="198"/>
      <c r="D19" s="198"/>
      <c r="E19" s="198"/>
      <c r="F19" s="198"/>
      <c r="G19" s="198"/>
      <c r="H19" s="198"/>
      <c r="I19" s="198"/>
      <c r="J19" s="198"/>
      <c r="K19" s="198"/>
      <c r="M19" s="198" t="s">
        <v>250</v>
      </c>
      <c r="N19" s="198"/>
      <c r="O19" s="198"/>
      <c r="P19" s="198"/>
      <c r="Q19" s="198"/>
      <c r="R19" s="198"/>
      <c r="S19" s="198"/>
      <c r="T19" s="198"/>
      <c r="U19" s="257"/>
      <c r="V19" s="257"/>
      <c r="W19" s="257"/>
      <c r="X19" s="257"/>
      <c r="Y19" s="257"/>
      <c r="Z19" s="257"/>
    </row>
    <row r="20" spans="1:26" ht="14.45" customHeight="1">
      <c r="A20" s="198"/>
      <c r="B20" s="198"/>
      <c r="C20" s="198"/>
      <c r="D20" s="198"/>
      <c r="E20" s="198"/>
      <c r="F20" s="198"/>
      <c r="G20" s="198"/>
      <c r="H20" s="198"/>
      <c r="I20" s="198"/>
      <c r="J20" s="198"/>
      <c r="K20" s="198"/>
      <c r="M20" s="198"/>
      <c r="N20" s="198"/>
      <c r="O20" s="198"/>
      <c r="P20" s="198"/>
      <c r="Q20" s="198"/>
      <c r="R20" s="198"/>
      <c r="S20" s="198"/>
      <c r="T20" s="198"/>
      <c r="U20" s="257"/>
      <c r="V20" s="257"/>
      <c r="W20" s="257"/>
      <c r="X20" s="257"/>
      <c r="Y20" s="257"/>
      <c r="Z20" s="257"/>
    </row>
    <row r="21" spans="1:26" ht="18" customHeight="1">
      <c r="A21" s="72"/>
      <c r="B21" s="72"/>
      <c r="C21" s="72"/>
      <c r="D21" s="72"/>
      <c r="E21" s="72"/>
      <c r="F21" s="72"/>
      <c r="G21" s="72"/>
      <c r="H21" s="72"/>
      <c r="I21" s="72"/>
      <c r="J21" s="72"/>
      <c r="K21" s="72"/>
      <c r="M21" s="198"/>
      <c r="N21" s="198"/>
      <c r="O21" s="198"/>
      <c r="P21" s="198"/>
      <c r="Q21" s="198"/>
      <c r="R21" s="198"/>
      <c r="S21" s="198"/>
      <c r="T21" s="198"/>
      <c r="U21" s="257"/>
      <c r="V21" s="257"/>
      <c r="W21" s="257"/>
      <c r="X21" s="257"/>
      <c r="Y21" s="257"/>
      <c r="Z21" s="257"/>
    </row>
    <row r="22" spans="1:26" ht="6" customHeight="1">
      <c r="A22" s="2"/>
      <c r="B22" s="2"/>
      <c r="C22" s="2"/>
      <c r="D22" s="2"/>
      <c r="E22" s="2"/>
      <c r="F22" s="2"/>
      <c r="G22" s="2"/>
      <c r="H22" s="2"/>
      <c r="I22" s="2"/>
      <c r="J22" s="2"/>
      <c r="K22" s="2"/>
      <c r="M22" s="48"/>
      <c r="N22" s="48"/>
      <c r="O22" s="48"/>
      <c r="P22" s="48"/>
      <c r="Q22" s="48"/>
      <c r="R22" s="48"/>
      <c r="S22" s="49"/>
      <c r="T22" s="49"/>
      <c r="U22" s="257"/>
      <c r="V22" s="257"/>
      <c r="W22" s="257"/>
      <c r="X22" s="257"/>
      <c r="Y22" s="257"/>
      <c r="Z22" s="257"/>
    </row>
    <row r="23" spans="1:26" ht="12.75" customHeight="1">
      <c r="A23" s="166" t="s">
        <v>16</v>
      </c>
      <c r="B23" s="166"/>
      <c r="C23" s="166"/>
      <c r="D23" s="166"/>
      <c r="E23" s="166"/>
      <c r="F23" s="166"/>
      <c r="G23" s="166"/>
      <c r="M23" s="199" t="s">
        <v>303</v>
      </c>
      <c r="N23" s="199"/>
      <c r="O23" s="199"/>
      <c r="P23" s="199"/>
      <c r="Q23" s="199"/>
      <c r="R23" s="199"/>
      <c r="S23" s="199"/>
      <c r="T23" s="199"/>
      <c r="U23" s="257"/>
      <c r="V23" s="257"/>
      <c r="W23" s="257"/>
      <c r="X23" s="257"/>
      <c r="Y23" s="257"/>
      <c r="Z23" s="257"/>
    </row>
    <row r="24" spans="1:26" ht="26.25" customHeight="1">
      <c r="A24" s="3"/>
      <c r="B24" s="183" t="s">
        <v>2</v>
      </c>
      <c r="C24" s="185"/>
      <c r="D24" s="183" t="s">
        <v>3</v>
      </c>
      <c r="E24" s="184"/>
      <c r="F24" s="185"/>
      <c r="G24" s="138" t="s">
        <v>19</v>
      </c>
      <c r="H24" s="138" t="s">
        <v>244</v>
      </c>
      <c r="I24" s="183" t="s">
        <v>4</v>
      </c>
      <c r="J24" s="184"/>
      <c r="K24" s="185"/>
      <c r="M24" s="199"/>
      <c r="N24" s="199"/>
      <c r="O24" s="199"/>
      <c r="P24" s="199"/>
      <c r="Q24" s="199"/>
      <c r="R24" s="199"/>
      <c r="S24" s="199"/>
      <c r="T24" s="199"/>
    </row>
    <row r="25" spans="1:26" ht="14.25" customHeight="1">
      <c r="A25" s="3"/>
      <c r="B25" s="4" t="s">
        <v>5</v>
      </c>
      <c r="C25" s="4" t="s">
        <v>6</v>
      </c>
      <c r="D25" s="4" t="s">
        <v>7</v>
      </c>
      <c r="E25" s="4" t="s">
        <v>8</v>
      </c>
      <c r="F25" s="4" t="s">
        <v>9</v>
      </c>
      <c r="G25" s="139"/>
      <c r="H25" s="139"/>
      <c r="I25" s="4" t="s">
        <v>10</v>
      </c>
      <c r="J25" s="4" t="s">
        <v>11</v>
      </c>
      <c r="K25" s="4" t="s">
        <v>12</v>
      </c>
      <c r="M25" s="199"/>
      <c r="N25" s="199"/>
      <c r="O25" s="199"/>
      <c r="P25" s="199"/>
      <c r="Q25" s="199"/>
      <c r="R25" s="199"/>
      <c r="S25" s="199"/>
      <c r="T25" s="199"/>
    </row>
    <row r="26" spans="1:26" ht="12.75" customHeight="1">
      <c r="A26" s="5" t="s">
        <v>13</v>
      </c>
      <c r="B26" s="6">
        <v>14</v>
      </c>
      <c r="C26" s="6">
        <v>14</v>
      </c>
      <c r="D26" s="28">
        <v>3</v>
      </c>
      <c r="E26" s="28">
        <v>3</v>
      </c>
      <c r="F26" s="28">
        <v>2</v>
      </c>
      <c r="G26" s="28"/>
      <c r="H26" s="38" t="s">
        <v>283</v>
      </c>
      <c r="I26" s="28">
        <v>3</v>
      </c>
      <c r="J26" s="28">
        <v>1</v>
      </c>
      <c r="K26" s="28">
        <v>12</v>
      </c>
      <c r="L26" s="39"/>
      <c r="M26" s="199"/>
      <c r="N26" s="199"/>
      <c r="O26" s="199"/>
      <c r="P26" s="199"/>
      <c r="Q26" s="199"/>
      <c r="R26" s="199"/>
      <c r="S26" s="199"/>
      <c r="T26" s="199"/>
      <c r="U26" s="258" t="str">
        <f t="shared" ref="U26" si="0">IF(SUM(B26:K26)=52,"Corect","Suma trebuie să fie 52")</f>
        <v>Corect</v>
      </c>
      <c r="V26" s="258"/>
    </row>
    <row r="27" spans="1:26" ht="12.75" customHeight="1">
      <c r="A27" s="5" t="s">
        <v>14</v>
      </c>
      <c r="B27" s="6">
        <v>14</v>
      </c>
      <c r="C27" s="6">
        <v>14</v>
      </c>
      <c r="D27" s="28">
        <v>3</v>
      </c>
      <c r="E27" s="28">
        <v>3</v>
      </c>
      <c r="F27" s="28">
        <v>2</v>
      </c>
      <c r="G27" s="28"/>
      <c r="H27" s="28">
        <v>3</v>
      </c>
      <c r="I27" s="28">
        <v>3</v>
      </c>
      <c r="J27" s="28">
        <v>1</v>
      </c>
      <c r="K27" s="28">
        <v>9</v>
      </c>
      <c r="M27" s="199"/>
      <c r="N27" s="199"/>
      <c r="O27" s="199"/>
      <c r="P27" s="199"/>
      <c r="Q27" s="199"/>
      <c r="R27" s="199"/>
      <c r="S27" s="199"/>
      <c r="T27" s="199"/>
      <c r="U27" s="258" t="str">
        <f t="shared" ref="U27:U28" si="1">IF(SUM(B27:K27)=52,"Corect","Suma trebuie să fie 52")</f>
        <v>Corect</v>
      </c>
      <c r="V27" s="258"/>
    </row>
    <row r="28" spans="1:26" ht="12.75" customHeight="1">
      <c r="A28" s="7" t="s">
        <v>15</v>
      </c>
      <c r="B28" s="6">
        <v>14</v>
      </c>
      <c r="C28" s="6">
        <v>12</v>
      </c>
      <c r="D28" s="28">
        <v>3</v>
      </c>
      <c r="E28" s="28">
        <v>2</v>
      </c>
      <c r="F28" s="28">
        <v>2</v>
      </c>
      <c r="G28" s="28"/>
      <c r="H28" s="28">
        <v>3</v>
      </c>
      <c r="I28" s="28">
        <v>3</v>
      </c>
      <c r="J28" s="28">
        <v>1</v>
      </c>
      <c r="K28" s="28">
        <v>12</v>
      </c>
      <c r="M28" s="199"/>
      <c r="N28" s="199"/>
      <c r="O28" s="199"/>
      <c r="P28" s="199"/>
      <c r="Q28" s="199"/>
      <c r="R28" s="199"/>
      <c r="S28" s="199"/>
      <c r="T28" s="199"/>
      <c r="U28" s="258" t="str">
        <f t="shared" si="1"/>
        <v>Corect</v>
      </c>
      <c r="V28" s="258"/>
    </row>
    <row r="29" spans="1:26" ht="22.5" customHeight="1">
      <c r="A29" s="205" t="s">
        <v>22</v>
      </c>
      <c r="B29" s="206"/>
      <c r="C29" s="206"/>
      <c r="D29" s="206"/>
      <c r="E29" s="206"/>
      <c r="F29" s="206"/>
      <c r="G29" s="206"/>
      <c r="H29" s="206"/>
      <c r="I29" s="206"/>
      <c r="J29" s="206"/>
      <c r="K29" s="206"/>
      <c r="L29" s="206"/>
      <c r="M29" s="206"/>
      <c r="N29" s="206"/>
      <c r="O29" s="206"/>
      <c r="P29" s="206"/>
      <c r="Q29" s="206"/>
      <c r="R29" s="206"/>
      <c r="S29" s="206"/>
      <c r="T29" s="206"/>
    </row>
    <row r="30" spans="1:26" ht="8.25" hidden="1" customHeight="1">
      <c r="N30" s="9"/>
      <c r="O30" s="10" t="s">
        <v>38</v>
      </c>
      <c r="P30" s="10" t="s">
        <v>39</v>
      </c>
      <c r="Q30" s="10" t="s">
        <v>40</v>
      </c>
      <c r="R30" s="10" t="s">
        <v>41</v>
      </c>
      <c r="S30" s="10" t="s">
        <v>64</v>
      </c>
      <c r="T30" s="10"/>
    </row>
    <row r="31" spans="1:26" ht="17.25" customHeight="1">
      <c r="A31" s="182" t="s">
        <v>44</v>
      </c>
      <c r="B31" s="182"/>
      <c r="C31" s="182"/>
      <c r="D31" s="182"/>
      <c r="E31" s="182"/>
      <c r="F31" s="182"/>
      <c r="G31" s="182"/>
      <c r="H31" s="182"/>
      <c r="I31" s="182"/>
      <c r="J31" s="182"/>
      <c r="K31" s="182"/>
      <c r="L31" s="182"/>
      <c r="M31" s="182"/>
      <c r="N31" s="182"/>
      <c r="O31" s="182"/>
      <c r="P31" s="182"/>
      <c r="Q31" s="182"/>
      <c r="R31" s="182"/>
      <c r="S31" s="182"/>
      <c r="T31" s="182"/>
    </row>
    <row r="32" spans="1:26" ht="25.5" customHeight="1">
      <c r="A32" s="142" t="s">
        <v>28</v>
      </c>
      <c r="B32" s="144" t="s">
        <v>27</v>
      </c>
      <c r="C32" s="145"/>
      <c r="D32" s="145"/>
      <c r="E32" s="145"/>
      <c r="F32" s="145"/>
      <c r="G32" s="145"/>
      <c r="H32" s="145"/>
      <c r="I32" s="146"/>
      <c r="J32" s="138" t="s">
        <v>42</v>
      </c>
      <c r="K32" s="179" t="s">
        <v>25</v>
      </c>
      <c r="L32" s="180"/>
      <c r="M32" s="181"/>
      <c r="N32" s="179" t="s">
        <v>43</v>
      </c>
      <c r="O32" s="192"/>
      <c r="P32" s="193"/>
      <c r="Q32" s="179" t="s">
        <v>24</v>
      </c>
      <c r="R32" s="180"/>
      <c r="S32" s="181"/>
      <c r="T32" s="211" t="s">
        <v>23</v>
      </c>
    </row>
    <row r="33" spans="1:23" ht="13.5" customHeight="1">
      <c r="A33" s="143"/>
      <c r="B33" s="147"/>
      <c r="C33" s="148"/>
      <c r="D33" s="148"/>
      <c r="E33" s="148"/>
      <c r="F33" s="148"/>
      <c r="G33" s="148"/>
      <c r="H33" s="148"/>
      <c r="I33" s="149"/>
      <c r="J33" s="139"/>
      <c r="K33" s="4" t="s">
        <v>29</v>
      </c>
      <c r="L33" s="4" t="s">
        <v>30</v>
      </c>
      <c r="M33" s="4" t="s">
        <v>31</v>
      </c>
      <c r="N33" s="4" t="s">
        <v>35</v>
      </c>
      <c r="O33" s="4" t="s">
        <v>7</v>
      </c>
      <c r="P33" s="4" t="s">
        <v>32</v>
      </c>
      <c r="Q33" s="4" t="s">
        <v>33</v>
      </c>
      <c r="R33" s="4" t="s">
        <v>29</v>
      </c>
      <c r="S33" s="4" t="s">
        <v>34</v>
      </c>
      <c r="T33" s="139"/>
    </row>
    <row r="34" spans="1:23">
      <c r="A34" s="41" t="s">
        <v>82</v>
      </c>
      <c r="B34" s="50" t="s">
        <v>83</v>
      </c>
      <c r="C34" s="51"/>
      <c r="D34" s="51"/>
      <c r="E34" s="51"/>
      <c r="F34" s="51"/>
      <c r="G34" s="51"/>
      <c r="H34" s="51"/>
      <c r="I34" s="52"/>
      <c r="J34" s="11">
        <v>6</v>
      </c>
      <c r="K34" s="11">
        <v>2</v>
      </c>
      <c r="L34" s="11">
        <v>2</v>
      </c>
      <c r="M34" s="11">
        <v>0</v>
      </c>
      <c r="N34" s="18">
        <f>K34+L34+M34</f>
        <v>4</v>
      </c>
      <c r="O34" s="19">
        <f>P34-N34</f>
        <v>7</v>
      </c>
      <c r="P34" s="19">
        <f>ROUND(PRODUCT(J34,25)/14,0)</f>
        <v>11</v>
      </c>
      <c r="Q34" s="27" t="s">
        <v>33</v>
      </c>
      <c r="R34" s="11"/>
      <c r="S34" s="28"/>
      <c r="T34" s="11" t="s">
        <v>38</v>
      </c>
    </row>
    <row r="35" spans="1:23">
      <c r="A35" s="41" t="s">
        <v>84</v>
      </c>
      <c r="B35" s="50" t="s">
        <v>85</v>
      </c>
      <c r="C35" s="51"/>
      <c r="D35" s="51"/>
      <c r="E35" s="51"/>
      <c r="F35" s="51"/>
      <c r="G35" s="51"/>
      <c r="H35" s="51"/>
      <c r="I35" s="52"/>
      <c r="J35" s="11">
        <v>4</v>
      </c>
      <c r="K35" s="11">
        <v>2</v>
      </c>
      <c r="L35" s="11">
        <v>1</v>
      </c>
      <c r="M35" s="11">
        <v>0</v>
      </c>
      <c r="N35" s="18">
        <f t="shared" ref="N35:N40" si="2">K35+L35+M35</f>
        <v>3</v>
      </c>
      <c r="O35" s="19">
        <f t="shared" ref="O35:O40" si="3">P35-N35</f>
        <v>4</v>
      </c>
      <c r="P35" s="19">
        <f t="shared" ref="P35:P39" si="4">ROUND(PRODUCT(J35,25)/14,0)</f>
        <v>7</v>
      </c>
      <c r="Q35" s="27" t="s">
        <v>33</v>
      </c>
      <c r="R35" s="11"/>
      <c r="S35" s="28"/>
      <c r="T35" s="11" t="s">
        <v>38</v>
      </c>
    </row>
    <row r="36" spans="1:23">
      <c r="A36" s="41" t="s">
        <v>86</v>
      </c>
      <c r="B36" s="50" t="s">
        <v>87</v>
      </c>
      <c r="C36" s="51"/>
      <c r="D36" s="51"/>
      <c r="E36" s="51"/>
      <c r="F36" s="51"/>
      <c r="G36" s="51"/>
      <c r="H36" s="51"/>
      <c r="I36" s="52"/>
      <c r="J36" s="11">
        <v>6</v>
      </c>
      <c r="K36" s="11">
        <v>2</v>
      </c>
      <c r="L36" s="11">
        <v>2</v>
      </c>
      <c r="M36" s="11">
        <v>0</v>
      </c>
      <c r="N36" s="18">
        <f t="shared" si="2"/>
        <v>4</v>
      </c>
      <c r="O36" s="19">
        <f t="shared" si="3"/>
        <v>7</v>
      </c>
      <c r="P36" s="19">
        <f t="shared" si="4"/>
        <v>11</v>
      </c>
      <c r="Q36" s="27" t="s">
        <v>33</v>
      </c>
      <c r="R36" s="11"/>
      <c r="S36" s="28"/>
      <c r="T36" s="11" t="s">
        <v>38</v>
      </c>
    </row>
    <row r="37" spans="1:23">
      <c r="A37" s="41" t="s">
        <v>88</v>
      </c>
      <c r="B37" s="50" t="s">
        <v>89</v>
      </c>
      <c r="C37" s="51"/>
      <c r="D37" s="51"/>
      <c r="E37" s="51"/>
      <c r="F37" s="51"/>
      <c r="G37" s="51"/>
      <c r="H37" s="51"/>
      <c r="I37" s="52"/>
      <c r="J37" s="11">
        <v>6</v>
      </c>
      <c r="K37" s="11">
        <v>2</v>
      </c>
      <c r="L37" s="11">
        <v>2</v>
      </c>
      <c r="M37" s="11">
        <v>0</v>
      </c>
      <c r="N37" s="18">
        <f t="shared" si="2"/>
        <v>4</v>
      </c>
      <c r="O37" s="19">
        <f t="shared" si="3"/>
        <v>7</v>
      </c>
      <c r="P37" s="19">
        <f t="shared" si="4"/>
        <v>11</v>
      </c>
      <c r="Q37" s="27" t="s">
        <v>33</v>
      </c>
      <c r="R37" s="11"/>
      <c r="S37" s="28"/>
      <c r="T37" s="11" t="s">
        <v>38</v>
      </c>
    </row>
    <row r="38" spans="1:23">
      <c r="A38" s="41" t="s">
        <v>90</v>
      </c>
      <c r="B38" s="50" t="s">
        <v>91</v>
      </c>
      <c r="C38" s="51"/>
      <c r="D38" s="51"/>
      <c r="E38" s="51"/>
      <c r="F38" s="51"/>
      <c r="G38" s="51"/>
      <c r="H38" s="51"/>
      <c r="I38" s="52"/>
      <c r="J38" s="11">
        <v>5</v>
      </c>
      <c r="K38" s="11">
        <v>2</v>
      </c>
      <c r="L38" s="11">
        <v>2</v>
      </c>
      <c r="M38" s="11">
        <v>0</v>
      </c>
      <c r="N38" s="18">
        <f t="shared" si="2"/>
        <v>4</v>
      </c>
      <c r="O38" s="19">
        <f t="shared" si="3"/>
        <v>5</v>
      </c>
      <c r="P38" s="19">
        <f t="shared" si="4"/>
        <v>9</v>
      </c>
      <c r="Q38" s="27" t="s">
        <v>33</v>
      </c>
      <c r="R38" s="11"/>
      <c r="S38" s="28"/>
      <c r="T38" s="11" t="s">
        <v>38</v>
      </c>
    </row>
    <row r="39" spans="1:23" ht="38.25">
      <c r="A39" s="53" t="s">
        <v>285</v>
      </c>
      <c r="B39" s="215" t="s">
        <v>92</v>
      </c>
      <c r="C39" s="216"/>
      <c r="D39" s="216"/>
      <c r="E39" s="216"/>
      <c r="F39" s="216"/>
      <c r="G39" s="216"/>
      <c r="H39" s="216"/>
      <c r="I39" s="217"/>
      <c r="J39" s="11">
        <v>3</v>
      </c>
      <c r="K39" s="11">
        <v>0</v>
      </c>
      <c r="L39" s="11">
        <v>0</v>
      </c>
      <c r="M39" s="11">
        <v>2</v>
      </c>
      <c r="N39" s="18">
        <f t="shared" si="2"/>
        <v>2</v>
      </c>
      <c r="O39" s="19">
        <f t="shared" si="3"/>
        <v>3</v>
      </c>
      <c r="P39" s="19">
        <f t="shared" si="4"/>
        <v>5</v>
      </c>
      <c r="Q39" s="27"/>
      <c r="R39" s="11" t="s">
        <v>29</v>
      </c>
      <c r="S39" s="28"/>
      <c r="T39" s="11" t="s">
        <v>38</v>
      </c>
    </row>
    <row r="40" spans="1:23">
      <c r="A40" s="54" t="s">
        <v>106</v>
      </c>
      <c r="B40" s="219" t="s">
        <v>79</v>
      </c>
      <c r="C40" s="220"/>
      <c r="D40" s="220"/>
      <c r="E40" s="220"/>
      <c r="F40" s="220"/>
      <c r="G40" s="220"/>
      <c r="H40" s="220"/>
      <c r="I40" s="221"/>
      <c r="J40" s="21">
        <v>0</v>
      </c>
      <c r="K40" s="21">
        <v>0</v>
      </c>
      <c r="L40" s="21">
        <v>0</v>
      </c>
      <c r="M40" s="21">
        <v>1</v>
      </c>
      <c r="N40" s="18">
        <f t="shared" si="2"/>
        <v>1</v>
      </c>
      <c r="O40" s="19">
        <f t="shared" si="3"/>
        <v>0</v>
      </c>
      <c r="P40" s="19">
        <v>1</v>
      </c>
      <c r="Q40" s="29"/>
      <c r="R40" s="30"/>
      <c r="S40" s="31" t="s">
        <v>34</v>
      </c>
      <c r="T40" s="30" t="s">
        <v>41</v>
      </c>
    </row>
    <row r="41" spans="1:23">
      <c r="A41" s="22" t="s">
        <v>26</v>
      </c>
      <c r="B41" s="153"/>
      <c r="C41" s="154"/>
      <c r="D41" s="154"/>
      <c r="E41" s="154"/>
      <c r="F41" s="154"/>
      <c r="G41" s="154"/>
      <c r="H41" s="154"/>
      <c r="I41" s="155"/>
      <c r="J41" s="22">
        <f t="shared" ref="J41:P41" si="5">SUM(J34:J40)</f>
        <v>30</v>
      </c>
      <c r="K41" s="22">
        <f t="shared" si="5"/>
        <v>10</v>
      </c>
      <c r="L41" s="22">
        <f t="shared" si="5"/>
        <v>9</v>
      </c>
      <c r="M41" s="22">
        <f t="shared" si="5"/>
        <v>3</v>
      </c>
      <c r="N41" s="22">
        <f t="shared" si="5"/>
        <v>22</v>
      </c>
      <c r="O41" s="22">
        <f t="shared" si="5"/>
        <v>33</v>
      </c>
      <c r="P41" s="22">
        <f t="shared" si="5"/>
        <v>55</v>
      </c>
      <c r="Q41" s="40">
        <f>COUNTIF(Q34:Q40,"E")</f>
        <v>5</v>
      </c>
      <c r="R41" s="40">
        <f>COUNTIF(R34:R40,"C")</f>
        <v>1</v>
      </c>
      <c r="S41" s="40">
        <f>COUNTIF(S34:S40,"VP")</f>
        <v>1</v>
      </c>
      <c r="T41" s="23"/>
      <c r="U41" s="264" t="str">
        <f>IF(Q41&gt;=SUM(R41:S41),"Corect","E trebuie să fie cel puțin egal cu C+VP")</f>
        <v>Corect</v>
      </c>
      <c r="V41" s="265"/>
      <c r="W41" s="265"/>
    </row>
    <row r="42" spans="1:23" s="68" customFormat="1">
      <c r="A42" s="55"/>
      <c r="B42" s="55"/>
      <c r="C42" s="55"/>
      <c r="D42" s="55"/>
      <c r="E42" s="55"/>
      <c r="F42" s="55"/>
      <c r="G42" s="55"/>
      <c r="H42" s="55"/>
      <c r="I42" s="55"/>
      <c r="J42" s="55"/>
      <c r="K42" s="55"/>
      <c r="L42" s="55"/>
      <c r="M42" s="55"/>
      <c r="N42" s="55"/>
      <c r="O42" s="55"/>
      <c r="P42" s="55"/>
      <c r="Q42" s="55"/>
      <c r="R42" s="55"/>
      <c r="S42" s="55"/>
      <c r="T42" s="56"/>
      <c r="U42" s="57"/>
    </row>
    <row r="43" spans="1:23" ht="19.5" customHeight="1"/>
    <row r="44" spans="1:23" ht="16.5" customHeight="1">
      <c r="A44" s="182" t="s">
        <v>45</v>
      </c>
      <c r="B44" s="182"/>
      <c r="C44" s="182"/>
      <c r="D44" s="182"/>
      <c r="E44" s="182"/>
      <c r="F44" s="182"/>
      <c r="G44" s="182"/>
      <c r="H44" s="182"/>
      <c r="I44" s="182"/>
      <c r="J44" s="182"/>
      <c r="K44" s="182"/>
      <c r="L44" s="182"/>
      <c r="M44" s="182"/>
      <c r="N44" s="182"/>
      <c r="O44" s="182"/>
      <c r="P44" s="182"/>
      <c r="Q44" s="182"/>
      <c r="R44" s="182"/>
      <c r="S44" s="182"/>
      <c r="T44" s="182"/>
    </row>
    <row r="45" spans="1:23" ht="26.25" customHeight="1">
      <c r="A45" s="142" t="s">
        <v>28</v>
      </c>
      <c r="B45" s="144" t="s">
        <v>27</v>
      </c>
      <c r="C45" s="145"/>
      <c r="D45" s="145"/>
      <c r="E45" s="145"/>
      <c r="F45" s="145"/>
      <c r="G45" s="145"/>
      <c r="H45" s="145"/>
      <c r="I45" s="146"/>
      <c r="J45" s="138" t="s">
        <v>42</v>
      </c>
      <c r="K45" s="179" t="s">
        <v>25</v>
      </c>
      <c r="L45" s="180"/>
      <c r="M45" s="181"/>
      <c r="N45" s="179" t="s">
        <v>43</v>
      </c>
      <c r="O45" s="192"/>
      <c r="P45" s="193"/>
      <c r="Q45" s="179" t="s">
        <v>24</v>
      </c>
      <c r="R45" s="180"/>
      <c r="S45" s="181"/>
      <c r="T45" s="211" t="s">
        <v>23</v>
      </c>
    </row>
    <row r="46" spans="1:23" ht="12.75" customHeight="1">
      <c r="A46" s="143"/>
      <c r="B46" s="147"/>
      <c r="C46" s="148"/>
      <c r="D46" s="148"/>
      <c r="E46" s="148"/>
      <c r="F46" s="148"/>
      <c r="G46" s="148"/>
      <c r="H46" s="148"/>
      <c r="I46" s="149"/>
      <c r="J46" s="139"/>
      <c r="K46" s="4" t="s">
        <v>29</v>
      </c>
      <c r="L46" s="4" t="s">
        <v>30</v>
      </c>
      <c r="M46" s="4" t="s">
        <v>31</v>
      </c>
      <c r="N46" s="4" t="s">
        <v>35</v>
      </c>
      <c r="O46" s="4" t="s">
        <v>7</v>
      </c>
      <c r="P46" s="4" t="s">
        <v>32</v>
      </c>
      <c r="Q46" s="4" t="s">
        <v>33</v>
      </c>
      <c r="R46" s="4" t="s">
        <v>29</v>
      </c>
      <c r="S46" s="4" t="s">
        <v>34</v>
      </c>
      <c r="T46" s="139"/>
    </row>
    <row r="47" spans="1:23">
      <c r="A47" s="41" t="s">
        <v>93</v>
      </c>
      <c r="B47" s="50" t="s">
        <v>94</v>
      </c>
      <c r="C47" s="51"/>
      <c r="D47" s="51"/>
      <c r="E47" s="51"/>
      <c r="F47" s="51"/>
      <c r="G47" s="51"/>
      <c r="H47" s="51"/>
      <c r="I47" s="52"/>
      <c r="J47" s="11">
        <v>5</v>
      </c>
      <c r="K47" s="11">
        <v>2</v>
      </c>
      <c r="L47" s="11">
        <v>2</v>
      </c>
      <c r="M47" s="11">
        <v>0</v>
      </c>
      <c r="N47" s="18">
        <f>K47+L47+M47</f>
        <v>4</v>
      </c>
      <c r="O47" s="19">
        <f>P47-N47</f>
        <v>5</v>
      </c>
      <c r="P47" s="19">
        <f>ROUND(PRODUCT(J47,25)/14,0)</f>
        <v>9</v>
      </c>
      <c r="Q47" s="27" t="s">
        <v>33</v>
      </c>
      <c r="R47" s="11"/>
      <c r="S47" s="28"/>
      <c r="T47" s="11" t="s">
        <v>38</v>
      </c>
    </row>
    <row r="48" spans="1:23">
      <c r="A48" s="41" t="s">
        <v>95</v>
      </c>
      <c r="B48" s="50" t="s">
        <v>96</v>
      </c>
      <c r="C48" s="51"/>
      <c r="D48" s="51"/>
      <c r="E48" s="51"/>
      <c r="F48" s="51"/>
      <c r="G48" s="51"/>
      <c r="H48" s="51"/>
      <c r="I48" s="52"/>
      <c r="J48" s="11">
        <v>5</v>
      </c>
      <c r="K48" s="11">
        <v>1</v>
      </c>
      <c r="L48" s="11">
        <v>2</v>
      </c>
      <c r="M48" s="11">
        <v>0</v>
      </c>
      <c r="N48" s="18">
        <f t="shared" ref="N48:N54" si="6">K48+L48+M48</f>
        <v>3</v>
      </c>
      <c r="O48" s="19">
        <f t="shared" ref="O48:O54" si="7">P48-N48</f>
        <v>6</v>
      </c>
      <c r="P48" s="19">
        <f t="shared" ref="P48:P53" si="8">ROUND(PRODUCT(J48,25)/14,0)</f>
        <v>9</v>
      </c>
      <c r="Q48" s="27" t="s">
        <v>33</v>
      </c>
      <c r="R48" s="11"/>
      <c r="S48" s="28"/>
      <c r="T48" s="11" t="s">
        <v>38</v>
      </c>
    </row>
    <row r="49" spans="1:23">
      <c r="A49" s="41" t="s">
        <v>97</v>
      </c>
      <c r="B49" s="50" t="s">
        <v>98</v>
      </c>
      <c r="C49" s="51"/>
      <c r="D49" s="51"/>
      <c r="E49" s="51"/>
      <c r="F49" s="51"/>
      <c r="G49" s="51"/>
      <c r="H49" s="51"/>
      <c r="I49" s="52"/>
      <c r="J49" s="11">
        <v>5</v>
      </c>
      <c r="K49" s="11">
        <v>2</v>
      </c>
      <c r="L49" s="11">
        <v>1</v>
      </c>
      <c r="M49" s="11">
        <v>1</v>
      </c>
      <c r="N49" s="18">
        <f t="shared" si="6"/>
        <v>4</v>
      </c>
      <c r="O49" s="19">
        <f t="shared" si="7"/>
        <v>5</v>
      </c>
      <c r="P49" s="19">
        <f t="shared" si="8"/>
        <v>9</v>
      </c>
      <c r="Q49" s="27" t="s">
        <v>33</v>
      </c>
      <c r="R49" s="11"/>
      <c r="S49" s="28"/>
      <c r="T49" s="11" t="s">
        <v>40</v>
      </c>
    </row>
    <row r="50" spans="1:23">
      <c r="A50" s="41" t="s">
        <v>99</v>
      </c>
      <c r="B50" s="50" t="s">
        <v>100</v>
      </c>
      <c r="C50" s="51"/>
      <c r="D50" s="51"/>
      <c r="E50" s="51"/>
      <c r="F50" s="51"/>
      <c r="G50" s="51"/>
      <c r="H50" s="51"/>
      <c r="I50" s="52"/>
      <c r="J50" s="11">
        <v>4</v>
      </c>
      <c r="K50" s="11">
        <v>1</v>
      </c>
      <c r="L50" s="11">
        <v>1</v>
      </c>
      <c r="M50" s="11">
        <v>1</v>
      </c>
      <c r="N50" s="18">
        <f t="shared" si="6"/>
        <v>3</v>
      </c>
      <c r="O50" s="19">
        <f t="shared" si="7"/>
        <v>4</v>
      </c>
      <c r="P50" s="19">
        <f t="shared" si="8"/>
        <v>7</v>
      </c>
      <c r="Q50" s="27" t="s">
        <v>33</v>
      </c>
      <c r="R50" s="11"/>
      <c r="S50" s="28"/>
      <c r="T50" s="11" t="s">
        <v>38</v>
      </c>
    </row>
    <row r="51" spans="1:23">
      <c r="A51" s="41" t="s">
        <v>101</v>
      </c>
      <c r="B51" s="50" t="s">
        <v>102</v>
      </c>
      <c r="C51" s="51"/>
      <c r="D51" s="51"/>
      <c r="E51" s="51"/>
      <c r="F51" s="51"/>
      <c r="G51" s="51"/>
      <c r="H51" s="51"/>
      <c r="I51" s="52"/>
      <c r="J51" s="11">
        <v>4</v>
      </c>
      <c r="K51" s="11">
        <v>2</v>
      </c>
      <c r="L51" s="11">
        <v>1</v>
      </c>
      <c r="M51" s="11">
        <v>0</v>
      </c>
      <c r="N51" s="18">
        <f>K51+L51+M51</f>
        <v>3</v>
      </c>
      <c r="O51" s="19">
        <f>P51-N51</f>
        <v>4</v>
      </c>
      <c r="P51" s="19">
        <f>ROUND(PRODUCT(J51,25)/14,0)</f>
        <v>7</v>
      </c>
      <c r="Q51" s="27"/>
      <c r="R51" s="11" t="s">
        <v>29</v>
      </c>
      <c r="S51" s="28"/>
      <c r="T51" s="11" t="s">
        <v>38</v>
      </c>
    </row>
    <row r="52" spans="1:23">
      <c r="A52" s="41" t="s">
        <v>103</v>
      </c>
      <c r="B52" s="50" t="s">
        <v>104</v>
      </c>
      <c r="C52" s="51"/>
      <c r="D52" s="51"/>
      <c r="E52" s="51"/>
      <c r="F52" s="51"/>
      <c r="G52" s="51"/>
      <c r="H52" s="51"/>
      <c r="I52" s="52"/>
      <c r="J52" s="11">
        <v>4</v>
      </c>
      <c r="K52" s="11">
        <v>2</v>
      </c>
      <c r="L52" s="11">
        <v>1</v>
      </c>
      <c r="M52" s="11">
        <v>0</v>
      </c>
      <c r="N52" s="18">
        <f>K52+L52+M52</f>
        <v>3</v>
      </c>
      <c r="O52" s="19">
        <f>P52-N52</f>
        <v>4</v>
      </c>
      <c r="P52" s="19">
        <f>ROUND(PRODUCT(J52,25)/14,0)</f>
        <v>7</v>
      </c>
      <c r="Q52" s="27" t="s">
        <v>33</v>
      </c>
      <c r="R52" s="11"/>
      <c r="S52" s="28"/>
      <c r="T52" s="11" t="s">
        <v>38</v>
      </c>
    </row>
    <row r="53" spans="1:23" ht="38.25">
      <c r="A53" s="53" t="s">
        <v>284</v>
      </c>
      <c r="B53" s="215" t="s">
        <v>105</v>
      </c>
      <c r="C53" s="216"/>
      <c r="D53" s="216"/>
      <c r="E53" s="216"/>
      <c r="F53" s="216"/>
      <c r="G53" s="216"/>
      <c r="H53" s="216"/>
      <c r="I53" s="217"/>
      <c r="J53" s="11">
        <v>3</v>
      </c>
      <c r="K53" s="11">
        <v>0</v>
      </c>
      <c r="L53" s="11">
        <v>0</v>
      </c>
      <c r="M53" s="11">
        <v>2</v>
      </c>
      <c r="N53" s="18">
        <f t="shared" si="6"/>
        <v>2</v>
      </c>
      <c r="O53" s="19">
        <f t="shared" si="7"/>
        <v>3</v>
      </c>
      <c r="P53" s="19">
        <f t="shared" si="8"/>
        <v>5</v>
      </c>
      <c r="Q53" s="27"/>
      <c r="R53" s="11" t="s">
        <v>29</v>
      </c>
      <c r="S53" s="28"/>
      <c r="T53" s="11" t="s">
        <v>41</v>
      </c>
    </row>
    <row r="54" spans="1:23">
      <c r="A54" s="54" t="s">
        <v>107</v>
      </c>
      <c r="B54" s="150" t="s">
        <v>80</v>
      </c>
      <c r="C54" s="151"/>
      <c r="D54" s="151"/>
      <c r="E54" s="151"/>
      <c r="F54" s="151"/>
      <c r="G54" s="151"/>
      <c r="H54" s="151"/>
      <c r="I54" s="152"/>
      <c r="J54" s="18">
        <v>0</v>
      </c>
      <c r="K54" s="18">
        <v>0</v>
      </c>
      <c r="L54" s="18">
        <v>0</v>
      </c>
      <c r="M54" s="18">
        <v>1</v>
      </c>
      <c r="N54" s="18">
        <f t="shared" si="6"/>
        <v>1</v>
      </c>
      <c r="O54" s="19">
        <f t="shared" si="7"/>
        <v>0</v>
      </c>
      <c r="P54" s="19">
        <v>1</v>
      </c>
      <c r="Q54" s="29"/>
      <c r="R54" s="30"/>
      <c r="S54" s="31" t="s">
        <v>34</v>
      </c>
      <c r="T54" s="30" t="s">
        <v>41</v>
      </c>
    </row>
    <row r="55" spans="1:23">
      <c r="A55" s="100" t="s">
        <v>26</v>
      </c>
      <c r="B55" s="153"/>
      <c r="C55" s="154"/>
      <c r="D55" s="154"/>
      <c r="E55" s="154"/>
      <c r="F55" s="154"/>
      <c r="G55" s="154"/>
      <c r="H55" s="154"/>
      <c r="I55" s="155"/>
      <c r="J55" s="22">
        <f t="shared" ref="J55:P55" si="9">SUM(J47:J54)</f>
        <v>30</v>
      </c>
      <c r="K55" s="22">
        <f t="shared" si="9"/>
        <v>10</v>
      </c>
      <c r="L55" s="22">
        <f t="shared" si="9"/>
        <v>8</v>
      </c>
      <c r="M55" s="22">
        <f t="shared" si="9"/>
        <v>5</v>
      </c>
      <c r="N55" s="22">
        <f t="shared" si="9"/>
        <v>23</v>
      </c>
      <c r="O55" s="22">
        <f t="shared" si="9"/>
        <v>31</v>
      </c>
      <c r="P55" s="22">
        <f t="shared" si="9"/>
        <v>54</v>
      </c>
      <c r="Q55" s="40">
        <f>COUNTIF(Q47:Q54,"E")</f>
        <v>5</v>
      </c>
      <c r="R55" s="40">
        <f>COUNTIF(R47:R54,"C")</f>
        <v>2</v>
      </c>
      <c r="S55" s="40">
        <f>COUNTIF(S47:S54,"VP")</f>
        <v>1</v>
      </c>
      <c r="T55" s="23"/>
      <c r="U55" s="264" t="str">
        <f>IF(Q55&gt;=SUM(R55:S55),"Corect","E trebuie să fie cel puțin egal cu C+VP")</f>
        <v>Corect</v>
      </c>
      <c r="V55" s="265"/>
      <c r="W55" s="265"/>
    </row>
    <row r="56" spans="1:23" ht="20.25" customHeight="1">
      <c r="A56" s="90"/>
    </row>
    <row r="57" spans="1:23" s="49" customFormat="1" ht="20.25" customHeight="1"/>
    <row r="58" spans="1:23" s="49" customFormat="1" ht="20.25" customHeight="1"/>
    <row r="59" spans="1:23" s="69" customFormat="1" ht="20.25" customHeight="1"/>
    <row r="60" spans="1:23" ht="20.25" customHeight="1">
      <c r="A60" s="182" t="s">
        <v>46</v>
      </c>
      <c r="B60" s="182"/>
      <c r="C60" s="182"/>
      <c r="D60" s="182"/>
      <c r="E60" s="182"/>
      <c r="F60" s="182"/>
      <c r="G60" s="182"/>
      <c r="H60" s="182"/>
      <c r="I60" s="182"/>
      <c r="J60" s="182"/>
      <c r="K60" s="182"/>
      <c r="L60" s="182"/>
      <c r="M60" s="182"/>
      <c r="N60" s="182"/>
      <c r="O60" s="182"/>
      <c r="P60" s="182"/>
      <c r="Q60" s="182"/>
      <c r="R60" s="182"/>
      <c r="S60" s="182"/>
      <c r="T60" s="182"/>
    </row>
    <row r="61" spans="1:23" ht="25.5" customHeight="1">
      <c r="A61" s="142" t="s">
        <v>28</v>
      </c>
      <c r="B61" s="144" t="s">
        <v>27</v>
      </c>
      <c r="C61" s="145"/>
      <c r="D61" s="145"/>
      <c r="E61" s="145"/>
      <c r="F61" s="145"/>
      <c r="G61" s="145"/>
      <c r="H61" s="145"/>
      <c r="I61" s="146"/>
      <c r="J61" s="138" t="s">
        <v>42</v>
      </c>
      <c r="K61" s="179" t="s">
        <v>25</v>
      </c>
      <c r="L61" s="180"/>
      <c r="M61" s="181"/>
      <c r="N61" s="179" t="s">
        <v>43</v>
      </c>
      <c r="O61" s="192"/>
      <c r="P61" s="193"/>
      <c r="Q61" s="179" t="s">
        <v>24</v>
      </c>
      <c r="R61" s="180"/>
      <c r="S61" s="181"/>
      <c r="T61" s="211" t="s">
        <v>23</v>
      </c>
    </row>
    <row r="62" spans="1:23" ht="16.5" customHeight="1">
      <c r="A62" s="143"/>
      <c r="B62" s="147"/>
      <c r="C62" s="148"/>
      <c r="D62" s="148"/>
      <c r="E62" s="148"/>
      <c r="F62" s="148"/>
      <c r="G62" s="148"/>
      <c r="H62" s="148"/>
      <c r="I62" s="149"/>
      <c r="J62" s="139"/>
      <c r="K62" s="4" t="s">
        <v>29</v>
      </c>
      <c r="L62" s="4" t="s">
        <v>30</v>
      </c>
      <c r="M62" s="4" t="s">
        <v>31</v>
      </c>
      <c r="N62" s="4" t="s">
        <v>35</v>
      </c>
      <c r="O62" s="4" t="s">
        <v>7</v>
      </c>
      <c r="P62" s="4" t="s">
        <v>32</v>
      </c>
      <c r="Q62" s="4" t="s">
        <v>33</v>
      </c>
      <c r="R62" s="4" t="s">
        <v>29</v>
      </c>
      <c r="S62" s="4" t="s">
        <v>34</v>
      </c>
      <c r="T62" s="139"/>
    </row>
    <row r="63" spans="1:23">
      <c r="A63" s="41" t="s">
        <v>108</v>
      </c>
      <c r="B63" s="50" t="s">
        <v>109</v>
      </c>
      <c r="C63" s="51"/>
      <c r="D63" s="51"/>
      <c r="E63" s="51"/>
      <c r="F63" s="51"/>
      <c r="G63" s="51"/>
      <c r="H63" s="51"/>
      <c r="I63" s="52"/>
      <c r="J63" s="11">
        <v>5</v>
      </c>
      <c r="K63" s="11">
        <v>2</v>
      </c>
      <c r="L63" s="11">
        <v>2</v>
      </c>
      <c r="M63" s="11">
        <v>0</v>
      </c>
      <c r="N63" s="18">
        <f>K63+L63+M63</f>
        <v>4</v>
      </c>
      <c r="O63" s="19">
        <f>P63-N63</f>
        <v>5</v>
      </c>
      <c r="P63" s="19">
        <f>ROUND(PRODUCT(J63,25)/14,0)</f>
        <v>9</v>
      </c>
      <c r="Q63" s="27" t="s">
        <v>33</v>
      </c>
      <c r="R63" s="11"/>
      <c r="S63" s="28"/>
      <c r="T63" s="11" t="s">
        <v>40</v>
      </c>
    </row>
    <row r="64" spans="1:23">
      <c r="A64" s="41" t="s">
        <v>110</v>
      </c>
      <c r="B64" s="50" t="s">
        <v>111</v>
      </c>
      <c r="C64" s="51"/>
      <c r="D64" s="51"/>
      <c r="E64" s="51"/>
      <c r="F64" s="51"/>
      <c r="G64" s="51"/>
      <c r="H64" s="51"/>
      <c r="I64" s="52"/>
      <c r="J64" s="11">
        <v>6</v>
      </c>
      <c r="K64" s="11">
        <v>2</v>
      </c>
      <c r="L64" s="11">
        <v>1</v>
      </c>
      <c r="M64" s="11">
        <v>1</v>
      </c>
      <c r="N64" s="18">
        <f t="shared" ref="N64:N69" si="10">K64+L64+M64</f>
        <v>4</v>
      </c>
      <c r="O64" s="19">
        <f t="shared" ref="O64:O69" si="11">P64-N64</f>
        <v>7</v>
      </c>
      <c r="P64" s="19">
        <f t="shared" ref="P64:P69" si="12">ROUND(PRODUCT(J64,25)/14,0)</f>
        <v>11</v>
      </c>
      <c r="Q64" s="27" t="s">
        <v>33</v>
      </c>
      <c r="R64" s="11"/>
      <c r="S64" s="28"/>
      <c r="T64" s="11" t="s">
        <v>40</v>
      </c>
    </row>
    <row r="65" spans="1:23">
      <c r="A65" s="41" t="s">
        <v>112</v>
      </c>
      <c r="B65" s="50" t="s">
        <v>113</v>
      </c>
      <c r="C65" s="51"/>
      <c r="D65" s="51"/>
      <c r="E65" s="51"/>
      <c r="F65" s="51"/>
      <c r="G65" s="51"/>
      <c r="H65" s="51"/>
      <c r="I65" s="52"/>
      <c r="J65" s="11">
        <v>5</v>
      </c>
      <c r="K65" s="11">
        <v>1</v>
      </c>
      <c r="L65" s="11">
        <v>1</v>
      </c>
      <c r="M65" s="11">
        <v>1</v>
      </c>
      <c r="N65" s="18">
        <f t="shared" si="10"/>
        <v>3</v>
      </c>
      <c r="O65" s="19">
        <f t="shared" si="11"/>
        <v>6</v>
      </c>
      <c r="P65" s="19">
        <f t="shared" si="12"/>
        <v>9</v>
      </c>
      <c r="Q65" s="27" t="s">
        <v>33</v>
      </c>
      <c r="R65" s="11"/>
      <c r="S65" s="28"/>
      <c r="T65" s="11" t="s">
        <v>40</v>
      </c>
    </row>
    <row r="66" spans="1:23">
      <c r="A66" s="41" t="s">
        <v>114</v>
      </c>
      <c r="B66" s="50" t="s">
        <v>115</v>
      </c>
      <c r="C66" s="51"/>
      <c r="D66" s="51"/>
      <c r="E66" s="51"/>
      <c r="F66" s="51"/>
      <c r="G66" s="51"/>
      <c r="H66" s="51"/>
      <c r="I66" s="52"/>
      <c r="J66" s="11">
        <v>5</v>
      </c>
      <c r="K66" s="11">
        <v>2</v>
      </c>
      <c r="L66" s="11">
        <v>1</v>
      </c>
      <c r="M66" s="11">
        <v>1</v>
      </c>
      <c r="N66" s="18">
        <f t="shared" si="10"/>
        <v>4</v>
      </c>
      <c r="O66" s="19">
        <f t="shared" si="11"/>
        <v>5</v>
      </c>
      <c r="P66" s="19">
        <f t="shared" si="12"/>
        <v>9</v>
      </c>
      <c r="Q66" s="27" t="s">
        <v>33</v>
      </c>
      <c r="R66" s="11"/>
      <c r="S66" s="28"/>
      <c r="T66" s="11" t="s">
        <v>38</v>
      </c>
    </row>
    <row r="67" spans="1:23" ht="38.25">
      <c r="A67" s="53" t="s">
        <v>286</v>
      </c>
      <c r="B67" s="215" t="s">
        <v>116</v>
      </c>
      <c r="C67" s="216"/>
      <c r="D67" s="216"/>
      <c r="E67" s="216"/>
      <c r="F67" s="216"/>
      <c r="G67" s="216"/>
      <c r="H67" s="216"/>
      <c r="I67" s="217"/>
      <c r="J67" s="11">
        <v>3</v>
      </c>
      <c r="K67" s="11">
        <v>0</v>
      </c>
      <c r="L67" s="11">
        <v>0</v>
      </c>
      <c r="M67" s="11">
        <v>2</v>
      </c>
      <c r="N67" s="18">
        <f t="shared" si="10"/>
        <v>2</v>
      </c>
      <c r="O67" s="19">
        <f t="shared" si="11"/>
        <v>3</v>
      </c>
      <c r="P67" s="19">
        <f t="shared" si="12"/>
        <v>5</v>
      </c>
      <c r="Q67" s="27"/>
      <c r="R67" s="11" t="s">
        <v>29</v>
      </c>
      <c r="S67" s="28"/>
      <c r="T67" s="11" t="s">
        <v>41</v>
      </c>
    </row>
    <row r="68" spans="1:23">
      <c r="A68" s="41" t="s">
        <v>117</v>
      </c>
      <c r="B68" s="50" t="s">
        <v>118</v>
      </c>
      <c r="C68" s="51"/>
      <c r="D68" s="51"/>
      <c r="E68" s="51"/>
      <c r="F68" s="51"/>
      <c r="G68" s="51"/>
      <c r="H68" s="51"/>
      <c r="I68" s="52"/>
      <c r="J68" s="11">
        <v>3</v>
      </c>
      <c r="K68" s="11">
        <v>2</v>
      </c>
      <c r="L68" s="11">
        <v>1</v>
      </c>
      <c r="M68" s="11">
        <v>0</v>
      </c>
      <c r="N68" s="18">
        <f t="shared" si="10"/>
        <v>3</v>
      </c>
      <c r="O68" s="19">
        <f t="shared" si="11"/>
        <v>2</v>
      </c>
      <c r="P68" s="19">
        <f t="shared" si="12"/>
        <v>5</v>
      </c>
      <c r="Q68" s="27"/>
      <c r="R68" s="11" t="s">
        <v>29</v>
      </c>
      <c r="S68" s="28"/>
      <c r="T68" s="11" t="s">
        <v>38</v>
      </c>
    </row>
    <row r="69" spans="1:23">
      <c r="A69" s="41" t="s">
        <v>119</v>
      </c>
      <c r="B69" s="50" t="s">
        <v>120</v>
      </c>
      <c r="C69" s="51"/>
      <c r="D69" s="51"/>
      <c r="E69" s="51"/>
      <c r="F69" s="51"/>
      <c r="G69" s="51"/>
      <c r="H69" s="51"/>
      <c r="I69" s="52"/>
      <c r="J69" s="11">
        <v>3</v>
      </c>
      <c r="K69" s="11">
        <v>2</v>
      </c>
      <c r="L69" s="11">
        <v>1</v>
      </c>
      <c r="M69" s="11">
        <v>0</v>
      </c>
      <c r="N69" s="18">
        <f t="shared" si="10"/>
        <v>3</v>
      </c>
      <c r="O69" s="19">
        <f t="shared" si="11"/>
        <v>2</v>
      </c>
      <c r="P69" s="19">
        <f t="shared" si="12"/>
        <v>5</v>
      </c>
      <c r="Q69" s="27"/>
      <c r="R69" s="11" t="s">
        <v>29</v>
      </c>
      <c r="S69" s="28"/>
      <c r="T69" s="11" t="s">
        <v>40</v>
      </c>
    </row>
    <row r="70" spans="1:23">
      <c r="A70" s="22" t="s">
        <v>26</v>
      </c>
      <c r="B70" s="153"/>
      <c r="C70" s="154"/>
      <c r="D70" s="154"/>
      <c r="E70" s="154"/>
      <c r="F70" s="154"/>
      <c r="G70" s="154"/>
      <c r="H70" s="154"/>
      <c r="I70" s="155"/>
      <c r="J70" s="22">
        <f t="shared" ref="J70:P70" si="13">SUM(J63:J69)</f>
        <v>30</v>
      </c>
      <c r="K70" s="22">
        <f t="shared" si="13"/>
        <v>11</v>
      </c>
      <c r="L70" s="22">
        <f t="shared" si="13"/>
        <v>7</v>
      </c>
      <c r="M70" s="22">
        <f t="shared" si="13"/>
        <v>5</v>
      </c>
      <c r="N70" s="22">
        <f t="shared" si="13"/>
        <v>23</v>
      </c>
      <c r="O70" s="22">
        <f t="shared" si="13"/>
        <v>30</v>
      </c>
      <c r="P70" s="22">
        <f t="shared" si="13"/>
        <v>53</v>
      </c>
      <c r="Q70" s="22">
        <f>COUNTIF(Q63:Q69,"E")</f>
        <v>4</v>
      </c>
      <c r="R70" s="22">
        <f>COUNTIF(R63:R69,"C")</f>
        <v>3</v>
      </c>
      <c r="S70" s="22">
        <f>COUNTIF(S63:S69,"VP")</f>
        <v>0</v>
      </c>
      <c r="T70" s="23"/>
      <c r="U70" s="264" t="str">
        <f>IF(Q70&gt;=SUM(R70:S70),"Corect","E trebuie să fie cel puțin egal cu C+VP")</f>
        <v>Corect</v>
      </c>
      <c r="V70" s="265"/>
      <c r="W70" s="265"/>
    </row>
    <row r="71" spans="1:23" s="49" customFormat="1">
      <c r="A71" s="55"/>
      <c r="B71" s="55"/>
      <c r="C71" s="55"/>
      <c r="D71" s="55"/>
      <c r="E71" s="55"/>
      <c r="F71" s="55"/>
      <c r="G71" s="55"/>
      <c r="H71" s="55"/>
      <c r="I71" s="55"/>
      <c r="J71" s="55"/>
      <c r="K71" s="55"/>
      <c r="L71" s="55"/>
      <c r="M71" s="55"/>
      <c r="N71" s="55"/>
      <c r="O71" s="55"/>
      <c r="P71" s="55"/>
      <c r="Q71" s="55"/>
      <c r="R71" s="55"/>
      <c r="S71" s="55"/>
      <c r="T71" s="56"/>
      <c r="U71" s="57"/>
    </row>
    <row r="72" spans="1:23" s="49" customFormat="1">
      <c r="A72" s="55"/>
      <c r="B72" s="55"/>
      <c r="C72" s="55"/>
      <c r="D72" s="55"/>
      <c r="E72" s="55"/>
      <c r="F72" s="55"/>
      <c r="G72" s="55"/>
      <c r="H72" s="55"/>
      <c r="I72" s="55"/>
      <c r="J72" s="55"/>
      <c r="K72" s="55"/>
      <c r="L72" s="55"/>
      <c r="M72" s="55"/>
      <c r="N72" s="55"/>
      <c r="O72" s="55"/>
      <c r="P72" s="55"/>
      <c r="Q72" s="55"/>
      <c r="R72" s="55"/>
      <c r="S72" s="55"/>
      <c r="T72" s="56"/>
      <c r="U72" s="57"/>
    </row>
    <row r="73" spans="1:23" s="49" customFormat="1">
      <c r="A73" s="55"/>
      <c r="B73" s="55"/>
      <c r="C73" s="55"/>
      <c r="D73" s="55"/>
      <c r="E73" s="55"/>
      <c r="F73" s="55"/>
      <c r="G73" s="55"/>
      <c r="H73" s="55"/>
      <c r="I73" s="55"/>
      <c r="J73" s="55"/>
      <c r="K73" s="55"/>
      <c r="L73" s="55"/>
      <c r="M73" s="55"/>
      <c r="N73" s="55"/>
      <c r="O73" s="55"/>
      <c r="P73" s="55"/>
      <c r="Q73" s="55"/>
      <c r="R73" s="55"/>
      <c r="S73" s="55"/>
      <c r="T73" s="56"/>
      <c r="U73" s="57"/>
    </row>
    <row r="74" spans="1:23" ht="18.75" customHeight="1">
      <c r="A74" s="182" t="s">
        <v>47</v>
      </c>
      <c r="B74" s="182"/>
      <c r="C74" s="182"/>
      <c r="D74" s="182"/>
      <c r="E74" s="182"/>
      <c r="F74" s="182"/>
      <c r="G74" s="182"/>
      <c r="H74" s="182"/>
      <c r="I74" s="182"/>
      <c r="J74" s="182"/>
      <c r="K74" s="182"/>
      <c r="L74" s="182"/>
      <c r="M74" s="182"/>
      <c r="N74" s="182"/>
      <c r="O74" s="182"/>
      <c r="P74" s="182"/>
      <c r="Q74" s="182"/>
      <c r="R74" s="182"/>
      <c r="S74" s="182"/>
      <c r="T74" s="182"/>
    </row>
    <row r="75" spans="1:23" ht="24.75" customHeight="1">
      <c r="A75" s="142" t="s">
        <v>28</v>
      </c>
      <c r="B75" s="144" t="s">
        <v>27</v>
      </c>
      <c r="C75" s="145"/>
      <c r="D75" s="145"/>
      <c r="E75" s="145"/>
      <c r="F75" s="145"/>
      <c r="G75" s="145"/>
      <c r="H75" s="145"/>
      <c r="I75" s="146"/>
      <c r="J75" s="138" t="s">
        <v>42</v>
      </c>
      <c r="K75" s="179" t="s">
        <v>25</v>
      </c>
      <c r="L75" s="180"/>
      <c r="M75" s="181"/>
      <c r="N75" s="179" t="s">
        <v>43</v>
      </c>
      <c r="O75" s="192"/>
      <c r="P75" s="193"/>
      <c r="Q75" s="179" t="s">
        <v>24</v>
      </c>
      <c r="R75" s="180"/>
      <c r="S75" s="181"/>
      <c r="T75" s="211" t="s">
        <v>23</v>
      </c>
    </row>
    <row r="76" spans="1:23">
      <c r="A76" s="143"/>
      <c r="B76" s="147"/>
      <c r="C76" s="148"/>
      <c r="D76" s="148"/>
      <c r="E76" s="148"/>
      <c r="F76" s="148"/>
      <c r="G76" s="148"/>
      <c r="H76" s="148"/>
      <c r="I76" s="149"/>
      <c r="J76" s="139"/>
      <c r="K76" s="4" t="s">
        <v>29</v>
      </c>
      <c r="L76" s="4" t="s">
        <v>30</v>
      </c>
      <c r="M76" s="4" t="s">
        <v>31</v>
      </c>
      <c r="N76" s="4" t="s">
        <v>35</v>
      </c>
      <c r="O76" s="4" t="s">
        <v>7</v>
      </c>
      <c r="P76" s="4" t="s">
        <v>32</v>
      </c>
      <c r="Q76" s="4" t="s">
        <v>33</v>
      </c>
      <c r="R76" s="4" t="s">
        <v>29</v>
      </c>
      <c r="S76" s="4" t="s">
        <v>34</v>
      </c>
      <c r="T76" s="139"/>
    </row>
    <row r="77" spans="1:23">
      <c r="A77" s="41" t="s">
        <v>121</v>
      </c>
      <c r="B77" s="50" t="s">
        <v>122</v>
      </c>
      <c r="C77" s="51"/>
      <c r="D77" s="51"/>
      <c r="E77" s="51"/>
      <c r="F77" s="51"/>
      <c r="G77" s="51"/>
      <c r="H77" s="51"/>
      <c r="I77" s="52"/>
      <c r="J77" s="11">
        <v>4</v>
      </c>
      <c r="K77" s="11">
        <v>2</v>
      </c>
      <c r="L77" s="11">
        <v>1</v>
      </c>
      <c r="M77" s="11">
        <v>0</v>
      </c>
      <c r="N77" s="18">
        <f>K77+L77+M77</f>
        <v>3</v>
      </c>
      <c r="O77" s="19">
        <f>P77-N77</f>
        <v>4</v>
      </c>
      <c r="P77" s="19">
        <f>ROUND(PRODUCT(J77,25)/14,0)</f>
        <v>7</v>
      </c>
      <c r="Q77" s="27" t="s">
        <v>33</v>
      </c>
      <c r="R77" s="11"/>
      <c r="S77" s="28"/>
      <c r="T77" s="11" t="s">
        <v>40</v>
      </c>
    </row>
    <row r="78" spans="1:23">
      <c r="A78" s="41" t="s">
        <v>123</v>
      </c>
      <c r="B78" s="50" t="s">
        <v>124</v>
      </c>
      <c r="C78" s="51"/>
      <c r="D78" s="51"/>
      <c r="E78" s="51"/>
      <c r="F78" s="51"/>
      <c r="G78" s="51"/>
      <c r="H78" s="51"/>
      <c r="I78" s="52"/>
      <c r="J78" s="11">
        <v>4</v>
      </c>
      <c r="K78" s="11">
        <v>2</v>
      </c>
      <c r="L78" s="11">
        <v>1</v>
      </c>
      <c r="M78" s="11">
        <v>0</v>
      </c>
      <c r="N78" s="18">
        <f t="shared" ref="N78:N83" si="14">K78+L78+M78</f>
        <v>3</v>
      </c>
      <c r="O78" s="19">
        <f t="shared" ref="O78:O83" si="15">P78-N78</f>
        <v>4</v>
      </c>
      <c r="P78" s="19">
        <f t="shared" ref="P78:P84" si="16">ROUND(PRODUCT(J78,25)/14,0)</f>
        <v>7</v>
      </c>
      <c r="Q78" s="27" t="s">
        <v>33</v>
      </c>
      <c r="R78" s="11"/>
      <c r="S78" s="28"/>
      <c r="T78" s="11" t="s">
        <v>40</v>
      </c>
    </row>
    <row r="79" spans="1:23">
      <c r="A79" s="41" t="s">
        <v>142</v>
      </c>
      <c r="B79" s="58" t="s">
        <v>143</v>
      </c>
      <c r="C79" s="59"/>
      <c r="D79" s="59"/>
      <c r="E79" s="59"/>
      <c r="F79" s="59"/>
      <c r="G79" s="59"/>
      <c r="H79" s="59"/>
      <c r="I79" s="60"/>
      <c r="J79" s="11">
        <v>4</v>
      </c>
      <c r="K79" s="11">
        <v>2</v>
      </c>
      <c r="L79" s="11">
        <v>2</v>
      </c>
      <c r="M79" s="11">
        <v>0</v>
      </c>
      <c r="N79" s="80">
        <f t="shared" si="14"/>
        <v>4</v>
      </c>
      <c r="O79" s="19">
        <f t="shared" si="15"/>
        <v>3</v>
      </c>
      <c r="P79" s="19">
        <f t="shared" si="16"/>
        <v>7</v>
      </c>
      <c r="Q79" s="27" t="s">
        <v>33</v>
      </c>
      <c r="R79" s="11"/>
      <c r="S79" s="28"/>
      <c r="T79" s="11" t="s">
        <v>40</v>
      </c>
    </row>
    <row r="80" spans="1:23">
      <c r="A80" s="41" t="s">
        <v>127</v>
      </c>
      <c r="B80" s="50" t="s">
        <v>128</v>
      </c>
      <c r="C80" s="51"/>
      <c r="D80" s="51"/>
      <c r="E80" s="51"/>
      <c r="F80" s="51"/>
      <c r="G80" s="51"/>
      <c r="H80" s="51"/>
      <c r="I80" s="52"/>
      <c r="J80" s="11">
        <v>4</v>
      </c>
      <c r="K80" s="11">
        <v>1</v>
      </c>
      <c r="L80" s="11">
        <v>2</v>
      </c>
      <c r="M80" s="11">
        <v>0</v>
      </c>
      <c r="N80" s="18">
        <f t="shared" si="14"/>
        <v>3</v>
      </c>
      <c r="O80" s="19">
        <f t="shared" si="15"/>
        <v>4</v>
      </c>
      <c r="P80" s="19">
        <f t="shared" si="16"/>
        <v>7</v>
      </c>
      <c r="Q80" s="27" t="s">
        <v>33</v>
      </c>
      <c r="R80" s="11"/>
      <c r="S80" s="28"/>
      <c r="T80" s="11" t="s">
        <v>40</v>
      </c>
    </row>
    <row r="81" spans="1:23">
      <c r="A81" s="41" t="s">
        <v>129</v>
      </c>
      <c r="B81" s="50" t="s">
        <v>130</v>
      </c>
      <c r="C81" s="51"/>
      <c r="D81" s="51"/>
      <c r="E81" s="51"/>
      <c r="F81" s="51"/>
      <c r="G81" s="51"/>
      <c r="H81" s="51"/>
      <c r="I81" s="52"/>
      <c r="J81" s="11">
        <v>4</v>
      </c>
      <c r="K81" s="11">
        <v>2</v>
      </c>
      <c r="L81" s="11">
        <v>2</v>
      </c>
      <c r="M81" s="11">
        <v>0</v>
      </c>
      <c r="N81" s="18">
        <f t="shared" si="14"/>
        <v>4</v>
      </c>
      <c r="O81" s="19">
        <f t="shared" si="15"/>
        <v>3</v>
      </c>
      <c r="P81" s="19">
        <f t="shared" si="16"/>
        <v>7</v>
      </c>
      <c r="Q81" s="27" t="s">
        <v>33</v>
      </c>
      <c r="R81" s="11"/>
      <c r="S81" s="28"/>
      <c r="T81" s="11" t="s">
        <v>40</v>
      </c>
    </row>
    <row r="82" spans="1:23" ht="38.25">
      <c r="A82" s="53" t="s">
        <v>287</v>
      </c>
      <c r="B82" s="215" t="s">
        <v>131</v>
      </c>
      <c r="C82" s="216"/>
      <c r="D82" s="216"/>
      <c r="E82" s="216"/>
      <c r="F82" s="216"/>
      <c r="G82" s="216"/>
      <c r="H82" s="216"/>
      <c r="I82" s="217"/>
      <c r="J82" s="11">
        <v>3</v>
      </c>
      <c r="K82" s="11">
        <v>0</v>
      </c>
      <c r="L82" s="11">
        <v>0</v>
      </c>
      <c r="M82" s="11">
        <v>2</v>
      </c>
      <c r="N82" s="18">
        <f t="shared" si="14"/>
        <v>2</v>
      </c>
      <c r="O82" s="19">
        <f t="shared" si="15"/>
        <v>3</v>
      </c>
      <c r="P82" s="19">
        <f t="shared" si="16"/>
        <v>5</v>
      </c>
      <c r="Q82" s="27"/>
      <c r="R82" s="11" t="s">
        <v>29</v>
      </c>
      <c r="S82" s="28"/>
      <c r="T82" s="11" t="s">
        <v>41</v>
      </c>
    </row>
    <row r="83" spans="1:23">
      <c r="A83" s="41" t="s">
        <v>132</v>
      </c>
      <c r="B83" s="50" t="s">
        <v>133</v>
      </c>
      <c r="C83" s="51"/>
      <c r="D83" s="51"/>
      <c r="E83" s="51"/>
      <c r="F83" s="51"/>
      <c r="G83" s="51"/>
      <c r="H83" s="51"/>
      <c r="I83" s="52"/>
      <c r="J83" s="11">
        <v>4</v>
      </c>
      <c r="K83" s="11">
        <v>2</v>
      </c>
      <c r="L83" s="11">
        <v>1</v>
      </c>
      <c r="M83" s="11">
        <v>0</v>
      </c>
      <c r="N83" s="18">
        <f t="shared" si="14"/>
        <v>3</v>
      </c>
      <c r="O83" s="19">
        <f t="shared" si="15"/>
        <v>4</v>
      </c>
      <c r="P83" s="19">
        <f t="shared" si="16"/>
        <v>7</v>
      </c>
      <c r="Q83" s="27"/>
      <c r="R83" s="11" t="s">
        <v>29</v>
      </c>
      <c r="S83" s="28"/>
      <c r="T83" s="11" t="s">
        <v>40</v>
      </c>
    </row>
    <row r="84" spans="1:23">
      <c r="A84" s="41" t="s">
        <v>134</v>
      </c>
      <c r="B84" s="50" t="s">
        <v>135</v>
      </c>
      <c r="C84" s="51"/>
      <c r="D84" s="51"/>
      <c r="E84" s="51"/>
      <c r="F84" s="51"/>
      <c r="G84" s="51"/>
      <c r="H84" s="51"/>
      <c r="I84" s="52"/>
      <c r="J84" s="11">
        <v>3</v>
      </c>
      <c r="K84" s="186" t="s">
        <v>136</v>
      </c>
      <c r="L84" s="222"/>
      <c r="M84" s="223"/>
      <c r="N84" s="18">
        <v>1</v>
      </c>
      <c r="O84" s="19">
        <v>4</v>
      </c>
      <c r="P84" s="19">
        <f t="shared" si="16"/>
        <v>5</v>
      </c>
      <c r="Q84" s="27"/>
      <c r="R84" s="11" t="s">
        <v>29</v>
      </c>
      <c r="S84" s="28"/>
      <c r="T84" s="11" t="s">
        <v>40</v>
      </c>
    </row>
    <row r="85" spans="1:23">
      <c r="A85" s="22" t="s">
        <v>26</v>
      </c>
      <c r="B85" s="153"/>
      <c r="C85" s="154"/>
      <c r="D85" s="154"/>
      <c r="E85" s="154"/>
      <c r="F85" s="154"/>
      <c r="G85" s="154"/>
      <c r="H85" s="154"/>
      <c r="I85" s="155"/>
      <c r="J85" s="22">
        <f t="shared" ref="J85:P85" si="17">SUM(J77:J84)</f>
        <v>30</v>
      </c>
      <c r="K85" s="22">
        <f t="shared" si="17"/>
        <v>11</v>
      </c>
      <c r="L85" s="22">
        <f t="shared" si="17"/>
        <v>9</v>
      </c>
      <c r="M85" s="22">
        <f t="shared" si="17"/>
        <v>2</v>
      </c>
      <c r="N85" s="22">
        <f t="shared" si="17"/>
        <v>23</v>
      </c>
      <c r="O85" s="22">
        <f t="shared" si="17"/>
        <v>29</v>
      </c>
      <c r="P85" s="22">
        <f t="shared" si="17"/>
        <v>52</v>
      </c>
      <c r="Q85" s="22">
        <f>COUNTIF(Q77:Q84,"E")</f>
        <v>5</v>
      </c>
      <c r="R85" s="22">
        <f>COUNTIF(R77:R84,"C")</f>
        <v>3</v>
      </c>
      <c r="S85" s="22">
        <f>COUNTIF(S77:S84,"VP")</f>
        <v>0</v>
      </c>
      <c r="T85" s="23"/>
      <c r="U85" s="264" t="str">
        <f>IF(Q85&gt;=SUM(R85:S85),"Corect","E trebuie să fie cel puțin egal cu C+VP")</f>
        <v>Corect</v>
      </c>
      <c r="V85" s="265"/>
      <c r="W85" s="265"/>
    </row>
    <row r="86" spans="1:23" ht="9" customHeight="1"/>
    <row r="87" spans="1:23">
      <c r="B87" s="2"/>
      <c r="C87" s="2"/>
      <c r="D87" s="2"/>
      <c r="E87" s="2"/>
      <c r="F87" s="2"/>
      <c r="G87" s="2"/>
      <c r="M87" s="8"/>
      <c r="N87" s="8"/>
      <c r="O87" s="8"/>
      <c r="P87" s="8"/>
      <c r="Q87" s="8"/>
      <c r="R87" s="8"/>
      <c r="S87" s="8"/>
    </row>
    <row r="88" spans="1:23" ht="18" customHeight="1">
      <c r="A88" s="117" t="s">
        <v>48</v>
      </c>
      <c r="B88" s="118"/>
      <c r="C88" s="118"/>
      <c r="D88" s="118"/>
      <c r="E88" s="118"/>
      <c r="F88" s="118"/>
      <c r="G88" s="118"/>
      <c r="H88" s="118"/>
      <c r="I88" s="118"/>
      <c r="J88" s="118"/>
      <c r="K88" s="118"/>
      <c r="L88" s="118"/>
      <c r="M88" s="118"/>
      <c r="N88" s="118"/>
      <c r="O88" s="118"/>
      <c r="P88" s="118"/>
      <c r="Q88" s="118"/>
      <c r="R88" s="118"/>
      <c r="S88" s="118"/>
      <c r="T88" s="119"/>
    </row>
    <row r="89" spans="1:23" ht="25.5" customHeight="1">
      <c r="A89" s="142" t="s">
        <v>28</v>
      </c>
      <c r="B89" s="144" t="s">
        <v>27</v>
      </c>
      <c r="C89" s="145"/>
      <c r="D89" s="145"/>
      <c r="E89" s="145"/>
      <c r="F89" s="145"/>
      <c r="G89" s="145"/>
      <c r="H89" s="145"/>
      <c r="I89" s="146"/>
      <c r="J89" s="138" t="s">
        <v>42</v>
      </c>
      <c r="K89" s="183" t="s">
        <v>25</v>
      </c>
      <c r="L89" s="184"/>
      <c r="M89" s="185"/>
      <c r="N89" s="183" t="s">
        <v>43</v>
      </c>
      <c r="O89" s="184"/>
      <c r="P89" s="185"/>
      <c r="Q89" s="183" t="s">
        <v>24</v>
      </c>
      <c r="R89" s="184"/>
      <c r="S89" s="185"/>
      <c r="T89" s="138" t="s">
        <v>23</v>
      </c>
    </row>
    <row r="90" spans="1:23">
      <c r="A90" s="143"/>
      <c r="B90" s="147"/>
      <c r="C90" s="148"/>
      <c r="D90" s="148"/>
      <c r="E90" s="148"/>
      <c r="F90" s="148"/>
      <c r="G90" s="148"/>
      <c r="H90" s="148"/>
      <c r="I90" s="149"/>
      <c r="J90" s="139"/>
      <c r="K90" s="4" t="s">
        <v>29</v>
      </c>
      <c r="L90" s="4" t="s">
        <v>30</v>
      </c>
      <c r="M90" s="4" t="s">
        <v>31</v>
      </c>
      <c r="N90" s="4" t="s">
        <v>35</v>
      </c>
      <c r="O90" s="4" t="s">
        <v>7</v>
      </c>
      <c r="P90" s="4" t="s">
        <v>32</v>
      </c>
      <c r="Q90" s="4" t="s">
        <v>33</v>
      </c>
      <c r="R90" s="4" t="s">
        <v>29</v>
      </c>
      <c r="S90" s="4" t="s">
        <v>34</v>
      </c>
      <c r="T90" s="139"/>
    </row>
    <row r="91" spans="1:23">
      <c r="A91" s="41" t="s">
        <v>137</v>
      </c>
      <c r="B91" s="50" t="s">
        <v>138</v>
      </c>
      <c r="C91" s="51"/>
      <c r="D91" s="51"/>
      <c r="E91" s="51"/>
      <c r="F91" s="51"/>
      <c r="G91" s="51"/>
      <c r="H91" s="51"/>
      <c r="I91" s="52"/>
      <c r="J91" s="11">
        <v>5</v>
      </c>
      <c r="K91" s="11">
        <v>1</v>
      </c>
      <c r="L91" s="11">
        <v>2</v>
      </c>
      <c r="M91" s="11">
        <v>0</v>
      </c>
      <c r="N91" s="18">
        <f>K91+L91+M91</f>
        <v>3</v>
      </c>
      <c r="O91" s="19">
        <f>P91-N91</f>
        <v>6</v>
      </c>
      <c r="P91" s="19">
        <f>ROUND(PRODUCT(J91,25)/14,0)</f>
        <v>9</v>
      </c>
      <c r="Q91" s="27" t="s">
        <v>33</v>
      </c>
      <c r="R91" s="11"/>
      <c r="S91" s="28"/>
      <c r="T91" s="11" t="s">
        <v>40</v>
      </c>
    </row>
    <row r="92" spans="1:23">
      <c r="A92" s="41" t="s">
        <v>139</v>
      </c>
      <c r="B92" s="50" t="s">
        <v>292</v>
      </c>
      <c r="C92" s="51"/>
      <c r="D92" s="51"/>
      <c r="E92" s="51"/>
      <c r="F92" s="51"/>
      <c r="G92" s="51"/>
      <c r="H92" s="51"/>
      <c r="I92" s="52"/>
      <c r="J92" s="11">
        <v>5</v>
      </c>
      <c r="K92" s="11">
        <v>2</v>
      </c>
      <c r="L92" s="11">
        <v>2</v>
      </c>
      <c r="M92" s="11">
        <v>0</v>
      </c>
      <c r="N92" s="18">
        <f t="shared" ref="N92:N97" si="18">K92+L92+M92</f>
        <v>4</v>
      </c>
      <c r="O92" s="19">
        <f t="shared" ref="O92:O97" si="19">P92-N92</f>
        <v>5</v>
      </c>
      <c r="P92" s="19">
        <f t="shared" ref="P92:P97" si="20">ROUND(PRODUCT(J92,25)/14,0)</f>
        <v>9</v>
      </c>
      <c r="Q92" s="27" t="s">
        <v>33</v>
      </c>
      <c r="R92" s="11"/>
      <c r="S92" s="28"/>
      <c r="T92" s="11" t="s">
        <v>40</v>
      </c>
    </row>
    <row r="93" spans="1:23">
      <c r="A93" s="41" t="s">
        <v>140</v>
      </c>
      <c r="B93" s="50" t="s">
        <v>141</v>
      </c>
      <c r="C93" s="51"/>
      <c r="D93" s="51"/>
      <c r="E93" s="51"/>
      <c r="F93" s="51"/>
      <c r="G93" s="51"/>
      <c r="H93" s="51"/>
      <c r="I93" s="52"/>
      <c r="J93" s="11">
        <v>4</v>
      </c>
      <c r="K93" s="11">
        <v>1</v>
      </c>
      <c r="L93" s="11">
        <v>1</v>
      </c>
      <c r="M93" s="11">
        <v>1</v>
      </c>
      <c r="N93" s="18">
        <f t="shared" si="18"/>
        <v>3</v>
      </c>
      <c r="O93" s="19">
        <f t="shared" si="19"/>
        <v>4</v>
      </c>
      <c r="P93" s="19">
        <f t="shared" si="20"/>
        <v>7</v>
      </c>
      <c r="Q93" s="27" t="s">
        <v>33</v>
      </c>
      <c r="R93" s="11"/>
      <c r="S93" s="28"/>
      <c r="T93" s="11" t="s">
        <v>40</v>
      </c>
    </row>
    <row r="94" spans="1:23">
      <c r="A94" s="41" t="s">
        <v>125</v>
      </c>
      <c r="B94" s="50" t="s">
        <v>126</v>
      </c>
      <c r="C94" s="51"/>
      <c r="D94" s="51"/>
      <c r="E94" s="51"/>
      <c r="F94" s="51"/>
      <c r="G94" s="51"/>
      <c r="H94" s="51"/>
      <c r="I94" s="52"/>
      <c r="J94" s="11">
        <v>5</v>
      </c>
      <c r="K94" s="11">
        <v>2</v>
      </c>
      <c r="L94" s="11">
        <v>2</v>
      </c>
      <c r="M94" s="11">
        <v>0</v>
      </c>
      <c r="N94" s="80">
        <f t="shared" si="18"/>
        <v>4</v>
      </c>
      <c r="O94" s="19">
        <f t="shared" si="19"/>
        <v>5</v>
      </c>
      <c r="P94" s="19">
        <f t="shared" si="20"/>
        <v>9</v>
      </c>
      <c r="Q94" s="27" t="s">
        <v>33</v>
      </c>
      <c r="R94" s="11"/>
      <c r="S94" s="28"/>
      <c r="T94" s="11" t="s">
        <v>40</v>
      </c>
    </row>
    <row r="95" spans="1:23">
      <c r="A95" s="41" t="s">
        <v>144</v>
      </c>
      <c r="B95" s="50" t="s">
        <v>145</v>
      </c>
      <c r="C95" s="51"/>
      <c r="D95" s="51"/>
      <c r="E95" s="51"/>
      <c r="F95" s="51"/>
      <c r="G95" s="51"/>
      <c r="H95" s="51"/>
      <c r="I95" s="52"/>
      <c r="J95" s="11">
        <v>4</v>
      </c>
      <c r="K95" s="11">
        <v>1</v>
      </c>
      <c r="L95" s="11">
        <v>1</v>
      </c>
      <c r="M95" s="11">
        <v>1</v>
      </c>
      <c r="N95" s="18">
        <f t="shared" si="18"/>
        <v>3</v>
      </c>
      <c r="O95" s="19">
        <f t="shared" si="19"/>
        <v>4</v>
      </c>
      <c r="P95" s="19">
        <f t="shared" si="20"/>
        <v>7</v>
      </c>
      <c r="Q95" s="27"/>
      <c r="R95" s="11" t="s">
        <v>29</v>
      </c>
      <c r="S95" s="28"/>
      <c r="T95" s="11" t="s">
        <v>40</v>
      </c>
    </row>
    <row r="96" spans="1:23">
      <c r="A96" s="53" t="s">
        <v>146</v>
      </c>
      <c r="B96" s="50" t="s">
        <v>147</v>
      </c>
      <c r="C96" s="61"/>
      <c r="D96" s="61"/>
      <c r="E96" s="61"/>
      <c r="F96" s="61"/>
      <c r="G96" s="61"/>
      <c r="H96" s="61"/>
      <c r="I96" s="62"/>
      <c r="J96" s="11">
        <v>4</v>
      </c>
      <c r="K96" s="11">
        <v>2</v>
      </c>
      <c r="L96" s="11">
        <v>1</v>
      </c>
      <c r="M96" s="11">
        <v>0</v>
      </c>
      <c r="N96" s="18">
        <f t="shared" si="18"/>
        <v>3</v>
      </c>
      <c r="O96" s="19">
        <f t="shared" si="19"/>
        <v>4</v>
      </c>
      <c r="P96" s="19">
        <f t="shared" si="20"/>
        <v>7</v>
      </c>
      <c r="Q96" s="27"/>
      <c r="R96" s="11" t="s">
        <v>29</v>
      </c>
      <c r="S96" s="28"/>
      <c r="T96" s="11" t="s">
        <v>40</v>
      </c>
    </row>
    <row r="97" spans="1:23">
      <c r="A97" s="41" t="s">
        <v>148</v>
      </c>
      <c r="B97" s="50" t="s">
        <v>149</v>
      </c>
      <c r="C97" s="51"/>
      <c r="D97" s="51"/>
      <c r="E97" s="51"/>
      <c r="F97" s="51"/>
      <c r="G97" s="51"/>
      <c r="H97" s="51"/>
      <c r="I97" s="52"/>
      <c r="J97" s="11">
        <v>3</v>
      </c>
      <c r="K97" s="11">
        <v>1</v>
      </c>
      <c r="L97" s="11">
        <v>1</v>
      </c>
      <c r="M97" s="11">
        <v>0</v>
      </c>
      <c r="N97" s="18">
        <f t="shared" si="18"/>
        <v>2</v>
      </c>
      <c r="O97" s="19">
        <f t="shared" si="19"/>
        <v>3</v>
      </c>
      <c r="P97" s="19">
        <f t="shared" si="20"/>
        <v>5</v>
      </c>
      <c r="Q97" s="27"/>
      <c r="R97" s="11" t="s">
        <v>29</v>
      </c>
      <c r="S97" s="28"/>
      <c r="T97" s="11" t="s">
        <v>40</v>
      </c>
    </row>
    <row r="98" spans="1:23">
      <c r="A98" s="22" t="s">
        <v>26</v>
      </c>
      <c r="B98" s="153"/>
      <c r="C98" s="154"/>
      <c r="D98" s="154"/>
      <c r="E98" s="154"/>
      <c r="F98" s="154"/>
      <c r="G98" s="154"/>
      <c r="H98" s="154"/>
      <c r="I98" s="155"/>
      <c r="J98" s="22">
        <f t="shared" ref="J98:P98" si="21">SUM(J91:J97)</f>
        <v>30</v>
      </c>
      <c r="K98" s="22">
        <f t="shared" si="21"/>
        <v>10</v>
      </c>
      <c r="L98" s="22">
        <f t="shared" si="21"/>
        <v>10</v>
      </c>
      <c r="M98" s="22">
        <f t="shared" si="21"/>
        <v>2</v>
      </c>
      <c r="N98" s="22">
        <f t="shared" si="21"/>
        <v>22</v>
      </c>
      <c r="O98" s="22">
        <f t="shared" si="21"/>
        <v>31</v>
      </c>
      <c r="P98" s="22">
        <f t="shared" si="21"/>
        <v>53</v>
      </c>
      <c r="Q98" s="22">
        <f>COUNTIF(Q91:Q97,"E")</f>
        <v>4</v>
      </c>
      <c r="R98" s="22">
        <f>COUNTIF(R91:R97,"C")</f>
        <v>3</v>
      </c>
      <c r="S98" s="22">
        <f>COUNTIF(S91:S97,"VP")</f>
        <v>0</v>
      </c>
      <c r="T98" s="23"/>
      <c r="U98" s="264" t="str">
        <f>IF(Q98&gt;=SUM(R98:S98),"Corect","E trebuie să fie cel puțin egal cu C+VP")</f>
        <v>Corect</v>
      </c>
      <c r="V98" s="265"/>
      <c r="W98" s="265"/>
    </row>
    <row r="99" spans="1:23" s="49" customFormat="1">
      <c r="A99" s="55"/>
      <c r="B99" s="55"/>
      <c r="C99" s="55"/>
      <c r="D99" s="55"/>
      <c r="E99" s="55"/>
      <c r="F99" s="55"/>
      <c r="G99" s="55"/>
      <c r="H99" s="55"/>
      <c r="I99" s="55"/>
      <c r="J99" s="55"/>
      <c r="K99" s="55"/>
      <c r="L99" s="55"/>
      <c r="M99" s="55"/>
      <c r="N99" s="55"/>
      <c r="O99" s="55"/>
      <c r="P99" s="55"/>
      <c r="Q99" s="55"/>
      <c r="R99" s="55"/>
      <c r="S99" s="55"/>
      <c r="T99" s="56"/>
      <c r="U99" s="57"/>
    </row>
    <row r="100" spans="1:23" s="49" customFormat="1">
      <c r="A100" s="55"/>
      <c r="B100" s="55"/>
      <c r="C100" s="55"/>
      <c r="D100" s="55"/>
      <c r="E100" s="55"/>
      <c r="F100" s="55"/>
      <c r="G100" s="55"/>
      <c r="H100" s="55"/>
      <c r="I100" s="55"/>
      <c r="J100" s="55"/>
      <c r="K100" s="55"/>
      <c r="L100" s="55"/>
      <c r="M100" s="55"/>
      <c r="N100" s="55"/>
      <c r="O100" s="55"/>
      <c r="P100" s="55"/>
      <c r="Q100" s="55"/>
      <c r="R100" s="55"/>
      <c r="S100" s="55"/>
      <c r="T100" s="56"/>
      <c r="U100" s="57"/>
    </row>
    <row r="101" spans="1:23" s="49" customFormat="1">
      <c r="A101" s="55"/>
      <c r="B101" s="55"/>
      <c r="C101" s="55"/>
      <c r="D101" s="55"/>
      <c r="E101" s="55"/>
      <c r="F101" s="55"/>
      <c r="G101" s="55"/>
      <c r="H101" s="55"/>
      <c r="I101" s="55"/>
      <c r="J101" s="55"/>
      <c r="K101" s="55"/>
      <c r="L101" s="55"/>
      <c r="M101" s="55"/>
      <c r="N101" s="55"/>
      <c r="O101" s="55"/>
      <c r="P101" s="55"/>
      <c r="Q101" s="55"/>
      <c r="R101" s="55"/>
      <c r="S101" s="55"/>
      <c r="T101" s="56"/>
      <c r="U101" s="57"/>
    </row>
    <row r="102" spans="1:23" ht="19.5" customHeight="1">
      <c r="A102" s="117" t="s">
        <v>49</v>
      </c>
      <c r="B102" s="118"/>
      <c r="C102" s="118"/>
      <c r="D102" s="118"/>
      <c r="E102" s="118"/>
      <c r="F102" s="118"/>
      <c r="G102" s="118"/>
      <c r="H102" s="118"/>
      <c r="I102" s="118"/>
      <c r="J102" s="118"/>
      <c r="K102" s="118"/>
      <c r="L102" s="118"/>
      <c r="M102" s="118"/>
      <c r="N102" s="118"/>
      <c r="O102" s="118"/>
      <c r="P102" s="118"/>
      <c r="Q102" s="118"/>
      <c r="R102" s="118"/>
      <c r="S102" s="118"/>
      <c r="T102" s="119"/>
    </row>
    <row r="103" spans="1:23" ht="25.5" customHeight="1">
      <c r="A103" s="142" t="s">
        <v>28</v>
      </c>
      <c r="B103" s="144" t="s">
        <v>27</v>
      </c>
      <c r="C103" s="145"/>
      <c r="D103" s="145"/>
      <c r="E103" s="145"/>
      <c r="F103" s="145"/>
      <c r="G103" s="145"/>
      <c r="H103" s="145"/>
      <c r="I103" s="146"/>
      <c r="J103" s="138" t="s">
        <v>42</v>
      </c>
      <c r="K103" s="183" t="s">
        <v>25</v>
      </c>
      <c r="L103" s="184"/>
      <c r="M103" s="185"/>
      <c r="N103" s="183" t="s">
        <v>43</v>
      </c>
      <c r="O103" s="184"/>
      <c r="P103" s="185"/>
      <c r="Q103" s="183" t="s">
        <v>24</v>
      </c>
      <c r="R103" s="184"/>
      <c r="S103" s="185"/>
      <c r="T103" s="138" t="s">
        <v>23</v>
      </c>
    </row>
    <row r="104" spans="1:23">
      <c r="A104" s="143"/>
      <c r="B104" s="147"/>
      <c r="C104" s="148"/>
      <c r="D104" s="148"/>
      <c r="E104" s="148"/>
      <c r="F104" s="148"/>
      <c r="G104" s="148"/>
      <c r="H104" s="148"/>
      <c r="I104" s="149"/>
      <c r="J104" s="139"/>
      <c r="K104" s="4" t="s">
        <v>29</v>
      </c>
      <c r="L104" s="4" t="s">
        <v>30</v>
      </c>
      <c r="M104" s="4" t="s">
        <v>31</v>
      </c>
      <c r="N104" s="4" t="s">
        <v>35</v>
      </c>
      <c r="O104" s="4" t="s">
        <v>7</v>
      </c>
      <c r="P104" s="4" t="s">
        <v>32</v>
      </c>
      <c r="Q104" s="4" t="s">
        <v>33</v>
      </c>
      <c r="R104" s="4" t="s">
        <v>29</v>
      </c>
      <c r="S104" s="4" t="s">
        <v>34</v>
      </c>
      <c r="T104" s="139"/>
    </row>
    <row r="105" spans="1:23">
      <c r="A105" s="41" t="s">
        <v>150</v>
      </c>
      <c r="B105" s="50" t="s">
        <v>151</v>
      </c>
      <c r="C105" s="51"/>
      <c r="D105" s="51"/>
      <c r="E105" s="51"/>
      <c r="F105" s="51"/>
      <c r="G105" s="51"/>
      <c r="H105" s="51"/>
      <c r="I105" s="52"/>
      <c r="J105" s="11">
        <v>4</v>
      </c>
      <c r="K105" s="11">
        <v>2</v>
      </c>
      <c r="L105" s="11">
        <v>2</v>
      </c>
      <c r="M105" s="11">
        <v>0</v>
      </c>
      <c r="N105" s="18">
        <f>K105+L105+M105</f>
        <v>4</v>
      </c>
      <c r="O105" s="19">
        <f>P105-N105</f>
        <v>4</v>
      </c>
      <c r="P105" s="19">
        <f>ROUND(PRODUCT(J105,25)/12,0)</f>
        <v>8</v>
      </c>
      <c r="Q105" s="27" t="s">
        <v>33</v>
      </c>
      <c r="R105" s="11"/>
      <c r="S105" s="28"/>
      <c r="T105" s="11" t="s">
        <v>40</v>
      </c>
    </row>
    <row r="106" spans="1:23">
      <c r="A106" s="41" t="s">
        <v>152</v>
      </c>
      <c r="B106" s="50" t="s">
        <v>153</v>
      </c>
      <c r="C106" s="51"/>
      <c r="D106" s="51"/>
      <c r="E106" s="51"/>
      <c r="F106" s="51"/>
      <c r="G106" s="51"/>
      <c r="H106" s="51"/>
      <c r="I106" s="52"/>
      <c r="J106" s="11">
        <v>4</v>
      </c>
      <c r="K106" s="11">
        <v>1</v>
      </c>
      <c r="L106" s="11">
        <v>2</v>
      </c>
      <c r="M106" s="11">
        <v>0</v>
      </c>
      <c r="N106" s="18">
        <f t="shared" ref="N106:N111" si="22">K106+L106+M106</f>
        <v>3</v>
      </c>
      <c r="O106" s="19">
        <f t="shared" ref="O106:O111" si="23">P106-N106</f>
        <v>5</v>
      </c>
      <c r="P106" s="19">
        <f t="shared" ref="P106:P112" si="24">ROUND(PRODUCT(J106,25)/12,0)</f>
        <v>8</v>
      </c>
      <c r="Q106" s="27" t="s">
        <v>33</v>
      </c>
      <c r="R106" s="11"/>
      <c r="S106" s="28"/>
      <c r="T106" s="11" t="s">
        <v>40</v>
      </c>
    </row>
    <row r="107" spans="1:23">
      <c r="A107" s="41" t="s">
        <v>154</v>
      </c>
      <c r="B107" s="50" t="s">
        <v>155</v>
      </c>
      <c r="C107" s="51"/>
      <c r="D107" s="51"/>
      <c r="E107" s="51"/>
      <c r="F107" s="51"/>
      <c r="G107" s="51"/>
      <c r="H107" s="51"/>
      <c r="I107" s="52"/>
      <c r="J107" s="11">
        <v>4</v>
      </c>
      <c r="K107" s="11">
        <v>2</v>
      </c>
      <c r="L107" s="11">
        <v>1</v>
      </c>
      <c r="M107" s="11">
        <v>0</v>
      </c>
      <c r="N107" s="18">
        <f t="shared" si="22"/>
        <v>3</v>
      </c>
      <c r="O107" s="19">
        <f t="shared" si="23"/>
        <v>5</v>
      </c>
      <c r="P107" s="19">
        <f t="shared" si="24"/>
        <v>8</v>
      </c>
      <c r="Q107" s="27" t="s">
        <v>33</v>
      </c>
      <c r="R107" s="11"/>
      <c r="S107" s="28"/>
      <c r="T107" s="11" t="s">
        <v>40</v>
      </c>
    </row>
    <row r="108" spans="1:23">
      <c r="A108" s="41" t="s">
        <v>156</v>
      </c>
      <c r="B108" s="50" t="s">
        <v>157</v>
      </c>
      <c r="C108" s="51"/>
      <c r="D108" s="51"/>
      <c r="E108" s="51"/>
      <c r="F108" s="51"/>
      <c r="G108" s="51"/>
      <c r="H108" s="51"/>
      <c r="I108" s="52"/>
      <c r="J108" s="11">
        <v>4</v>
      </c>
      <c r="K108" s="11">
        <v>1</v>
      </c>
      <c r="L108" s="11">
        <v>2</v>
      </c>
      <c r="M108" s="11">
        <v>0</v>
      </c>
      <c r="N108" s="18">
        <f t="shared" si="22"/>
        <v>3</v>
      </c>
      <c r="O108" s="19">
        <f t="shared" si="23"/>
        <v>5</v>
      </c>
      <c r="P108" s="19">
        <f t="shared" si="24"/>
        <v>8</v>
      </c>
      <c r="Q108" s="27" t="s">
        <v>33</v>
      </c>
      <c r="R108" s="11"/>
      <c r="S108" s="28"/>
      <c r="T108" s="11" t="s">
        <v>40</v>
      </c>
    </row>
    <row r="109" spans="1:23">
      <c r="A109" s="41" t="s">
        <v>164</v>
      </c>
      <c r="B109" s="232" t="s">
        <v>165</v>
      </c>
      <c r="C109" s="233"/>
      <c r="D109" s="233"/>
      <c r="E109" s="233"/>
      <c r="F109" s="233"/>
      <c r="G109" s="233"/>
      <c r="H109" s="233"/>
      <c r="I109" s="234"/>
      <c r="J109" s="11">
        <v>4</v>
      </c>
      <c r="K109" s="11">
        <v>2</v>
      </c>
      <c r="L109" s="11">
        <v>1</v>
      </c>
      <c r="M109" s="11">
        <v>0</v>
      </c>
      <c r="N109" s="18">
        <f t="shared" si="22"/>
        <v>3</v>
      </c>
      <c r="O109" s="19">
        <f t="shared" si="23"/>
        <v>5</v>
      </c>
      <c r="P109" s="19">
        <f t="shared" si="24"/>
        <v>8</v>
      </c>
      <c r="Q109" s="27" t="s">
        <v>33</v>
      </c>
      <c r="R109" s="11"/>
      <c r="S109" s="28"/>
      <c r="T109" s="11" t="s">
        <v>40</v>
      </c>
    </row>
    <row r="110" spans="1:23">
      <c r="A110" s="41" t="s">
        <v>158</v>
      </c>
      <c r="B110" s="50" t="s">
        <v>159</v>
      </c>
      <c r="C110" s="51"/>
      <c r="D110" s="51"/>
      <c r="E110" s="51"/>
      <c r="F110" s="51"/>
      <c r="G110" s="51"/>
      <c r="H110" s="51"/>
      <c r="I110" s="52"/>
      <c r="J110" s="11">
        <v>4</v>
      </c>
      <c r="K110" s="11">
        <v>2</v>
      </c>
      <c r="L110" s="11">
        <v>1</v>
      </c>
      <c r="M110" s="11">
        <v>0</v>
      </c>
      <c r="N110" s="18">
        <f t="shared" si="22"/>
        <v>3</v>
      </c>
      <c r="O110" s="19">
        <f t="shared" si="23"/>
        <v>5</v>
      </c>
      <c r="P110" s="19">
        <f t="shared" si="24"/>
        <v>8</v>
      </c>
      <c r="Q110" s="27"/>
      <c r="R110" s="11" t="s">
        <v>29</v>
      </c>
      <c r="S110" s="28"/>
      <c r="T110" s="11" t="s">
        <v>40</v>
      </c>
    </row>
    <row r="111" spans="1:23">
      <c r="A111" s="41" t="s">
        <v>236</v>
      </c>
      <c r="B111" s="50" t="s">
        <v>160</v>
      </c>
      <c r="C111" s="51"/>
      <c r="D111" s="51"/>
      <c r="E111" s="51"/>
      <c r="F111" s="51"/>
      <c r="G111" s="51"/>
      <c r="H111" s="51"/>
      <c r="I111" s="52"/>
      <c r="J111" s="11">
        <v>3</v>
      </c>
      <c r="K111" s="11">
        <v>1</v>
      </c>
      <c r="L111" s="11">
        <v>1</v>
      </c>
      <c r="M111" s="11">
        <v>0</v>
      </c>
      <c r="N111" s="18">
        <f t="shared" si="22"/>
        <v>2</v>
      </c>
      <c r="O111" s="19">
        <f t="shared" si="23"/>
        <v>4</v>
      </c>
      <c r="P111" s="19">
        <f t="shared" si="24"/>
        <v>6</v>
      </c>
      <c r="Q111" s="27"/>
      <c r="R111" s="11" t="s">
        <v>29</v>
      </c>
      <c r="S111" s="28"/>
      <c r="T111" s="11" t="s">
        <v>40</v>
      </c>
    </row>
    <row r="112" spans="1:23">
      <c r="A112" s="41" t="s">
        <v>161</v>
      </c>
      <c r="B112" s="50" t="s">
        <v>162</v>
      </c>
      <c r="C112" s="51"/>
      <c r="D112" s="51"/>
      <c r="E112" s="51"/>
      <c r="F112" s="51"/>
      <c r="G112" s="51"/>
      <c r="H112" s="51"/>
      <c r="I112" s="52"/>
      <c r="J112" s="11">
        <v>3</v>
      </c>
      <c r="K112" s="235" t="s">
        <v>163</v>
      </c>
      <c r="L112" s="222"/>
      <c r="M112" s="223"/>
      <c r="N112" s="18">
        <v>1</v>
      </c>
      <c r="O112" s="19">
        <v>5</v>
      </c>
      <c r="P112" s="19">
        <f t="shared" si="24"/>
        <v>6</v>
      </c>
      <c r="Q112" s="27"/>
      <c r="R112" s="11" t="s">
        <v>29</v>
      </c>
      <c r="S112" s="28"/>
      <c r="T112" s="11" t="s">
        <v>40</v>
      </c>
    </row>
    <row r="113" spans="1:23">
      <c r="A113" s="22" t="s">
        <v>26</v>
      </c>
      <c r="B113" s="153"/>
      <c r="C113" s="154"/>
      <c r="D113" s="154"/>
      <c r="E113" s="154"/>
      <c r="F113" s="154"/>
      <c r="G113" s="154"/>
      <c r="H113" s="154"/>
      <c r="I113" s="155"/>
      <c r="J113" s="22">
        <f t="shared" ref="J113:P113" si="25">SUM(J105:J112)</f>
        <v>30</v>
      </c>
      <c r="K113" s="22">
        <f t="shared" si="25"/>
        <v>11</v>
      </c>
      <c r="L113" s="22">
        <f t="shared" si="25"/>
        <v>10</v>
      </c>
      <c r="M113" s="22">
        <f t="shared" si="25"/>
        <v>0</v>
      </c>
      <c r="N113" s="22">
        <f t="shared" si="25"/>
        <v>22</v>
      </c>
      <c r="O113" s="22">
        <f t="shared" si="25"/>
        <v>38</v>
      </c>
      <c r="P113" s="22">
        <f t="shared" si="25"/>
        <v>60</v>
      </c>
      <c r="Q113" s="22">
        <f>COUNTIF(Q105:Q112,"E")</f>
        <v>5</v>
      </c>
      <c r="R113" s="22">
        <f>COUNTIF(R105:R112,"C")</f>
        <v>3</v>
      </c>
      <c r="S113" s="22">
        <f>COUNTIF(S105:S112,"VP")</f>
        <v>0</v>
      </c>
      <c r="T113" s="23"/>
      <c r="U113" s="264" t="str">
        <f>IF(Q113&gt;=SUM(R113:S113),"Corect","E trebuie să fie cel puțin egal cu C+VP")</f>
        <v>Corect</v>
      </c>
      <c r="V113" s="265"/>
      <c r="W113" s="265"/>
    </row>
    <row r="115" spans="1:23" s="49" customFormat="1"/>
    <row r="116" spans="1:23" s="49" customFormat="1"/>
    <row r="117" spans="1:23" s="49" customFormat="1"/>
    <row r="118" spans="1:23" ht="12.75" customHeight="1">
      <c r="B118" s="2"/>
      <c r="C118" s="2"/>
      <c r="D118" s="2"/>
      <c r="E118" s="2"/>
      <c r="F118" s="2"/>
      <c r="G118" s="2"/>
      <c r="M118" s="8"/>
      <c r="N118" s="8"/>
      <c r="O118" s="8"/>
      <c r="P118" s="8"/>
      <c r="Q118" s="8"/>
      <c r="R118" s="8"/>
      <c r="S118" s="8"/>
    </row>
    <row r="119" spans="1:23" s="69" customFormat="1" ht="12.75" customHeight="1">
      <c r="B119" s="71"/>
      <c r="C119" s="71"/>
      <c r="D119" s="71"/>
      <c r="E119" s="71"/>
      <c r="F119" s="71"/>
      <c r="G119" s="71"/>
      <c r="M119" s="70"/>
      <c r="N119" s="70"/>
      <c r="O119" s="70"/>
      <c r="P119" s="70"/>
      <c r="Q119" s="70"/>
      <c r="R119" s="70"/>
      <c r="S119" s="70"/>
    </row>
    <row r="120" spans="1:23" ht="19.5" customHeight="1">
      <c r="A120" s="182" t="s">
        <v>50</v>
      </c>
      <c r="B120" s="182"/>
      <c r="C120" s="182"/>
      <c r="D120" s="182"/>
      <c r="E120" s="182"/>
      <c r="F120" s="182"/>
      <c r="G120" s="182"/>
      <c r="H120" s="182"/>
      <c r="I120" s="182"/>
      <c r="J120" s="182"/>
      <c r="K120" s="182"/>
      <c r="L120" s="182"/>
      <c r="M120" s="182"/>
      <c r="N120" s="182"/>
      <c r="O120" s="182"/>
      <c r="P120" s="182"/>
      <c r="Q120" s="182"/>
      <c r="R120" s="182"/>
      <c r="S120" s="182"/>
      <c r="T120" s="182"/>
    </row>
    <row r="121" spans="1:23" ht="27.75" customHeight="1">
      <c r="A121" s="142" t="s">
        <v>28</v>
      </c>
      <c r="B121" s="144" t="s">
        <v>27</v>
      </c>
      <c r="C121" s="145"/>
      <c r="D121" s="145"/>
      <c r="E121" s="145"/>
      <c r="F121" s="145"/>
      <c r="G121" s="145"/>
      <c r="H121" s="145"/>
      <c r="I121" s="146"/>
      <c r="J121" s="138" t="s">
        <v>42</v>
      </c>
      <c r="K121" s="140" t="s">
        <v>25</v>
      </c>
      <c r="L121" s="140"/>
      <c r="M121" s="140"/>
      <c r="N121" s="140" t="s">
        <v>43</v>
      </c>
      <c r="O121" s="141"/>
      <c r="P121" s="141"/>
      <c r="Q121" s="140" t="s">
        <v>24</v>
      </c>
      <c r="R121" s="140"/>
      <c r="S121" s="140"/>
      <c r="T121" s="140" t="s">
        <v>23</v>
      </c>
    </row>
    <row r="122" spans="1:23" ht="12.75" customHeight="1">
      <c r="A122" s="143"/>
      <c r="B122" s="147"/>
      <c r="C122" s="148"/>
      <c r="D122" s="148"/>
      <c r="E122" s="148"/>
      <c r="F122" s="148"/>
      <c r="G122" s="148"/>
      <c r="H122" s="148"/>
      <c r="I122" s="149"/>
      <c r="J122" s="139"/>
      <c r="K122" s="4" t="s">
        <v>29</v>
      </c>
      <c r="L122" s="4" t="s">
        <v>30</v>
      </c>
      <c r="M122" s="4" t="s">
        <v>31</v>
      </c>
      <c r="N122" s="4" t="s">
        <v>35</v>
      </c>
      <c r="O122" s="4" t="s">
        <v>7</v>
      </c>
      <c r="P122" s="4" t="s">
        <v>32</v>
      </c>
      <c r="Q122" s="4" t="s">
        <v>33</v>
      </c>
      <c r="R122" s="4" t="s">
        <v>29</v>
      </c>
      <c r="S122" s="4" t="s">
        <v>34</v>
      </c>
      <c r="T122" s="140"/>
    </row>
    <row r="123" spans="1:23">
      <c r="A123" s="189" t="s">
        <v>202</v>
      </c>
      <c r="B123" s="190"/>
      <c r="C123" s="190"/>
      <c r="D123" s="190"/>
      <c r="E123" s="190"/>
      <c r="F123" s="190"/>
      <c r="G123" s="190"/>
      <c r="H123" s="190"/>
      <c r="I123" s="190"/>
      <c r="J123" s="190"/>
      <c r="K123" s="190"/>
      <c r="L123" s="190"/>
      <c r="M123" s="190"/>
      <c r="N123" s="190"/>
      <c r="O123" s="190"/>
      <c r="P123" s="190"/>
      <c r="Q123" s="190"/>
      <c r="R123" s="190"/>
      <c r="S123" s="190"/>
      <c r="T123" s="191"/>
    </row>
    <row r="124" spans="1:23">
      <c r="A124" s="47" t="s">
        <v>166</v>
      </c>
      <c r="B124" s="63" t="s">
        <v>167</v>
      </c>
      <c r="C124" s="64"/>
      <c r="D124" s="64"/>
      <c r="E124" s="64"/>
      <c r="F124" s="64"/>
      <c r="G124" s="64"/>
      <c r="H124" s="64"/>
      <c r="I124" s="65"/>
      <c r="J124" s="32">
        <v>3</v>
      </c>
      <c r="K124" s="32">
        <v>2</v>
      </c>
      <c r="L124" s="32">
        <v>1</v>
      </c>
      <c r="M124" s="32">
        <v>0</v>
      </c>
      <c r="N124" s="19">
        <f>K124+L124+M124</f>
        <v>3</v>
      </c>
      <c r="O124" s="19">
        <f>P124-N124</f>
        <v>2</v>
      </c>
      <c r="P124" s="19">
        <f>ROUND(PRODUCT(J124,25)/14,0)</f>
        <v>5</v>
      </c>
      <c r="Q124" s="32"/>
      <c r="R124" s="32" t="s">
        <v>29</v>
      </c>
      <c r="S124" s="33"/>
      <c r="T124" s="11" t="s">
        <v>38</v>
      </c>
    </row>
    <row r="125" spans="1:23" s="49" customFormat="1">
      <c r="A125" s="47" t="s">
        <v>168</v>
      </c>
      <c r="B125" s="44" t="s">
        <v>169</v>
      </c>
      <c r="C125" s="45"/>
      <c r="D125" s="45"/>
      <c r="E125" s="45"/>
      <c r="F125" s="45"/>
      <c r="G125" s="45"/>
      <c r="H125" s="45"/>
      <c r="I125" s="46"/>
      <c r="J125" s="32">
        <v>3</v>
      </c>
      <c r="K125" s="32">
        <v>2</v>
      </c>
      <c r="L125" s="32">
        <v>1</v>
      </c>
      <c r="M125" s="32">
        <v>0</v>
      </c>
      <c r="N125" s="19">
        <f t="shared" ref="N125:N127" si="26">K125+L125+M125</f>
        <v>3</v>
      </c>
      <c r="O125" s="19">
        <f t="shared" ref="O125:O127" si="27">P125-N125</f>
        <v>2</v>
      </c>
      <c r="P125" s="19">
        <f t="shared" ref="P125:P127" si="28">ROUND(PRODUCT(J125,25)/14,0)</f>
        <v>5</v>
      </c>
      <c r="Q125" s="32"/>
      <c r="R125" s="32" t="s">
        <v>29</v>
      </c>
      <c r="S125" s="33"/>
      <c r="T125" s="11" t="s">
        <v>38</v>
      </c>
    </row>
    <row r="126" spans="1:23" s="49" customFormat="1">
      <c r="A126" s="47" t="s">
        <v>170</v>
      </c>
      <c r="B126" s="44" t="s">
        <v>171</v>
      </c>
      <c r="C126" s="45"/>
      <c r="D126" s="45"/>
      <c r="E126" s="45"/>
      <c r="F126" s="45"/>
      <c r="G126" s="45"/>
      <c r="H126" s="45"/>
      <c r="I126" s="46"/>
      <c r="J126" s="32">
        <v>3</v>
      </c>
      <c r="K126" s="32">
        <v>2</v>
      </c>
      <c r="L126" s="32">
        <v>1</v>
      </c>
      <c r="M126" s="32">
        <v>0</v>
      </c>
      <c r="N126" s="19">
        <f t="shared" si="26"/>
        <v>3</v>
      </c>
      <c r="O126" s="19">
        <f t="shared" si="27"/>
        <v>2</v>
      </c>
      <c r="P126" s="19">
        <f t="shared" si="28"/>
        <v>5</v>
      </c>
      <c r="Q126" s="32"/>
      <c r="R126" s="32" t="s">
        <v>29</v>
      </c>
      <c r="S126" s="33"/>
      <c r="T126" s="11" t="s">
        <v>38</v>
      </c>
    </row>
    <row r="127" spans="1:23" s="49" customFormat="1">
      <c r="A127" s="47" t="s">
        <v>172</v>
      </c>
      <c r="B127" s="44" t="s">
        <v>173</v>
      </c>
      <c r="C127" s="45"/>
      <c r="D127" s="45"/>
      <c r="E127" s="45"/>
      <c r="F127" s="45"/>
      <c r="G127" s="45"/>
      <c r="H127" s="45"/>
      <c r="I127" s="46"/>
      <c r="J127" s="32">
        <v>3</v>
      </c>
      <c r="K127" s="32">
        <v>2</v>
      </c>
      <c r="L127" s="32">
        <v>1</v>
      </c>
      <c r="M127" s="32">
        <v>0</v>
      </c>
      <c r="N127" s="19">
        <f t="shared" si="26"/>
        <v>3</v>
      </c>
      <c r="O127" s="19">
        <f t="shared" si="27"/>
        <v>2</v>
      </c>
      <c r="P127" s="19">
        <f t="shared" si="28"/>
        <v>5</v>
      </c>
      <c r="Q127" s="32"/>
      <c r="R127" s="32" t="s">
        <v>29</v>
      </c>
      <c r="S127" s="33"/>
      <c r="T127" s="11" t="s">
        <v>38</v>
      </c>
    </row>
    <row r="128" spans="1:23">
      <c r="A128" s="47" t="s">
        <v>174</v>
      </c>
      <c r="B128" s="63" t="s">
        <v>175</v>
      </c>
      <c r="C128" s="64"/>
      <c r="D128" s="64"/>
      <c r="E128" s="64"/>
      <c r="F128" s="64"/>
      <c r="G128" s="64"/>
      <c r="H128" s="64"/>
      <c r="I128" s="65"/>
      <c r="J128" s="32">
        <v>3</v>
      </c>
      <c r="K128" s="32">
        <v>2</v>
      </c>
      <c r="L128" s="32">
        <v>1</v>
      </c>
      <c r="M128" s="32">
        <v>0</v>
      </c>
      <c r="N128" s="19">
        <f t="shared" ref="N128:N142" si="29">K128+L128+M128</f>
        <v>3</v>
      </c>
      <c r="O128" s="19">
        <f t="shared" ref="O128:O142" si="30">P128-N128</f>
        <v>2</v>
      </c>
      <c r="P128" s="19">
        <f t="shared" ref="P128:P142" si="31">ROUND(PRODUCT(J128,25)/14,0)</f>
        <v>5</v>
      </c>
      <c r="Q128" s="32"/>
      <c r="R128" s="32" t="s">
        <v>29</v>
      </c>
      <c r="S128" s="33"/>
      <c r="T128" s="11" t="s">
        <v>38</v>
      </c>
    </row>
    <row r="129" spans="1:20" s="79" customFormat="1">
      <c r="A129" s="47" t="s">
        <v>229</v>
      </c>
      <c r="B129" s="63" t="s">
        <v>230</v>
      </c>
      <c r="C129" s="64"/>
      <c r="D129" s="64"/>
      <c r="E129" s="64"/>
      <c r="F129" s="64"/>
      <c r="G129" s="64"/>
      <c r="H129" s="64"/>
      <c r="I129" s="65"/>
      <c r="J129" s="32">
        <v>3</v>
      </c>
      <c r="K129" s="32">
        <v>2</v>
      </c>
      <c r="L129" s="32">
        <v>1</v>
      </c>
      <c r="M129" s="32">
        <v>0</v>
      </c>
      <c r="N129" s="19">
        <f>K129+L129+M129</f>
        <v>3</v>
      </c>
      <c r="O129" s="19">
        <f>P129-N129</f>
        <v>2</v>
      </c>
      <c r="P129" s="19">
        <f>ROUND(PRODUCT(J129,25)/14,0)</f>
        <v>5</v>
      </c>
      <c r="Q129" s="32"/>
      <c r="R129" s="32" t="s">
        <v>29</v>
      </c>
      <c r="S129" s="33"/>
      <c r="T129" s="11" t="s">
        <v>38</v>
      </c>
    </row>
    <row r="130" spans="1:20">
      <c r="A130" s="47" t="s">
        <v>176</v>
      </c>
      <c r="B130" s="63" t="s">
        <v>177</v>
      </c>
      <c r="C130" s="64"/>
      <c r="D130" s="64"/>
      <c r="E130" s="64"/>
      <c r="F130" s="64"/>
      <c r="G130" s="64"/>
      <c r="H130" s="64"/>
      <c r="I130" s="65"/>
      <c r="J130" s="32">
        <v>3</v>
      </c>
      <c r="K130" s="32">
        <v>2</v>
      </c>
      <c r="L130" s="32">
        <v>1</v>
      </c>
      <c r="M130" s="32">
        <v>0</v>
      </c>
      <c r="N130" s="19">
        <f>K130+L130+M130</f>
        <v>3</v>
      </c>
      <c r="O130" s="19">
        <f>P130-N130</f>
        <v>2</v>
      </c>
      <c r="P130" s="19">
        <f>ROUND(PRODUCT(J130,25)/14,0)</f>
        <v>5</v>
      </c>
      <c r="Q130" s="32"/>
      <c r="R130" s="32" t="s">
        <v>29</v>
      </c>
      <c r="S130" s="33"/>
      <c r="T130" s="11" t="s">
        <v>38</v>
      </c>
    </row>
    <row r="131" spans="1:20">
      <c r="A131" s="135" t="s">
        <v>203</v>
      </c>
      <c r="B131" s="224"/>
      <c r="C131" s="224"/>
      <c r="D131" s="224"/>
      <c r="E131" s="224"/>
      <c r="F131" s="224"/>
      <c r="G131" s="224"/>
      <c r="H131" s="224"/>
      <c r="I131" s="224"/>
      <c r="J131" s="224"/>
      <c r="K131" s="224"/>
      <c r="L131" s="224"/>
      <c r="M131" s="224"/>
      <c r="N131" s="224"/>
      <c r="O131" s="224"/>
      <c r="P131" s="224"/>
      <c r="Q131" s="224"/>
      <c r="R131" s="224"/>
      <c r="S131" s="224"/>
      <c r="T131" s="225"/>
    </row>
    <row r="132" spans="1:20">
      <c r="A132" s="47" t="s">
        <v>178</v>
      </c>
      <c r="B132" s="63" t="s">
        <v>179</v>
      </c>
      <c r="C132" s="64"/>
      <c r="D132" s="64"/>
      <c r="E132" s="64"/>
      <c r="F132" s="64"/>
      <c r="G132" s="64"/>
      <c r="H132" s="64"/>
      <c r="I132" s="65"/>
      <c r="J132" s="32">
        <v>3</v>
      </c>
      <c r="K132" s="32">
        <v>2</v>
      </c>
      <c r="L132" s="32">
        <v>1</v>
      </c>
      <c r="M132" s="32">
        <v>0</v>
      </c>
      <c r="N132" s="19">
        <f t="shared" si="29"/>
        <v>3</v>
      </c>
      <c r="O132" s="19">
        <f t="shared" si="30"/>
        <v>2</v>
      </c>
      <c r="P132" s="19">
        <f t="shared" si="31"/>
        <v>5</v>
      </c>
      <c r="Q132" s="32"/>
      <c r="R132" s="32" t="s">
        <v>29</v>
      </c>
      <c r="S132" s="33"/>
      <c r="T132" s="11" t="s">
        <v>40</v>
      </c>
    </row>
    <row r="133" spans="1:20" s="49" customFormat="1">
      <c r="A133" s="47" t="s">
        <v>180</v>
      </c>
      <c r="B133" s="44" t="s">
        <v>181</v>
      </c>
      <c r="C133" s="45"/>
      <c r="D133" s="45"/>
      <c r="E133" s="45"/>
      <c r="F133" s="45"/>
      <c r="G133" s="45"/>
      <c r="H133" s="45"/>
      <c r="I133" s="46"/>
      <c r="J133" s="32">
        <v>3</v>
      </c>
      <c r="K133" s="32">
        <v>2</v>
      </c>
      <c r="L133" s="32">
        <v>1</v>
      </c>
      <c r="M133" s="32">
        <v>0</v>
      </c>
      <c r="N133" s="19">
        <f t="shared" si="29"/>
        <v>3</v>
      </c>
      <c r="O133" s="19">
        <f t="shared" si="30"/>
        <v>2</v>
      </c>
      <c r="P133" s="19">
        <f t="shared" si="31"/>
        <v>5</v>
      </c>
      <c r="Q133" s="32"/>
      <c r="R133" s="32" t="s">
        <v>29</v>
      </c>
      <c r="S133" s="33"/>
      <c r="T133" s="11" t="s">
        <v>40</v>
      </c>
    </row>
    <row r="134" spans="1:20" s="49" customFormat="1">
      <c r="A134" s="47" t="s">
        <v>182</v>
      </c>
      <c r="B134" s="44" t="s">
        <v>183</v>
      </c>
      <c r="C134" s="45"/>
      <c r="D134" s="45"/>
      <c r="E134" s="45"/>
      <c r="F134" s="45"/>
      <c r="G134" s="45"/>
      <c r="H134" s="45"/>
      <c r="I134" s="46"/>
      <c r="J134" s="32">
        <v>3</v>
      </c>
      <c r="K134" s="32">
        <v>2</v>
      </c>
      <c r="L134" s="32">
        <v>1</v>
      </c>
      <c r="M134" s="32">
        <v>0</v>
      </c>
      <c r="N134" s="19">
        <f t="shared" si="29"/>
        <v>3</v>
      </c>
      <c r="O134" s="19">
        <f t="shared" si="30"/>
        <v>2</v>
      </c>
      <c r="P134" s="19">
        <f t="shared" si="31"/>
        <v>5</v>
      </c>
      <c r="Q134" s="32"/>
      <c r="R134" s="32" t="s">
        <v>29</v>
      </c>
      <c r="S134" s="33"/>
      <c r="T134" s="11" t="s">
        <v>40</v>
      </c>
    </row>
    <row r="135" spans="1:20" s="49" customFormat="1">
      <c r="A135" s="47" t="s">
        <v>184</v>
      </c>
      <c r="B135" s="44" t="s">
        <v>185</v>
      </c>
      <c r="C135" s="45"/>
      <c r="D135" s="45"/>
      <c r="E135" s="45"/>
      <c r="F135" s="45"/>
      <c r="G135" s="45"/>
      <c r="H135" s="45"/>
      <c r="I135" s="46"/>
      <c r="J135" s="32">
        <v>3</v>
      </c>
      <c r="K135" s="32">
        <v>2</v>
      </c>
      <c r="L135" s="32">
        <v>1</v>
      </c>
      <c r="M135" s="32">
        <v>0</v>
      </c>
      <c r="N135" s="19">
        <f t="shared" si="29"/>
        <v>3</v>
      </c>
      <c r="O135" s="19">
        <f t="shared" si="30"/>
        <v>2</v>
      </c>
      <c r="P135" s="19">
        <f t="shared" si="31"/>
        <v>5</v>
      </c>
      <c r="Q135" s="32"/>
      <c r="R135" s="32" t="s">
        <v>29</v>
      </c>
      <c r="S135" s="33"/>
      <c r="T135" s="11" t="s">
        <v>40</v>
      </c>
    </row>
    <row r="136" spans="1:20">
      <c r="A136" s="47" t="s">
        <v>186</v>
      </c>
      <c r="B136" s="63" t="s">
        <v>187</v>
      </c>
      <c r="C136" s="64"/>
      <c r="D136" s="64"/>
      <c r="E136" s="64"/>
      <c r="F136" s="64"/>
      <c r="G136" s="64"/>
      <c r="H136" s="64"/>
      <c r="I136" s="65"/>
      <c r="J136" s="32">
        <v>3</v>
      </c>
      <c r="K136" s="32">
        <v>2</v>
      </c>
      <c r="L136" s="32">
        <v>1</v>
      </c>
      <c r="M136" s="32">
        <v>0</v>
      </c>
      <c r="N136" s="19">
        <f>K136+L136+M136</f>
        <v>3</v>
      </c>
      <c r="O136" s="19">
        <f t="shared" si="30"/>
        <v>2</v>
      </c>
      <c r="P136" s="19">
        <f t="shared" si="31"/>
        <v>5</v>
      </c>
      <c r="Q136" s="32"/>
      <c r="R136" s="32" t="s">
        <v>29</v>
      </c>
      <c r="S136" s="33"/>
      <c r="T136" s="11" t="s">
        <v>40</v>
      </c>
    </row>
    <row r="137" spans="1:20">
      <c r="A137" s="47" t="s">
        <v>188</v>
      </c>
      <c r="B137" s="63" t="s">
        <v>189</v>
      </c>
      <c r="C137" s="64"/>
      <c r="D137" s="64"/>
      <c r="E137" s="64"/>
      <c r="F137" s="64"/>
      <c r="G137" s="64"/>
      <c r="H137" s="64"/>
      <c r="I137" s="65"/>
      <c r="J137" s="32">
        <v>3</v>
      </c>
      <c r="K137" s="32">
        <v>2</v>
      </c>
      <c r="L137" s="32">
        <v>1</v>
      </c>
      <c r="M137" s="32">
        <v>0</v>
      </c>
      <c r="N137" s="19">
        <f t="shared" si="29"/>
        <v>3</v>
      </c>
      <c r="O137" s="19">
        <f t="shared" si="30"/>
        <v>2</v>
      </c>
      <c r="P137" s="19">
        <f t="shared" si="31"/>
        <v>5</v>
      </c>
      <c r="Q137" s="32"/>
      <c r="R137" s="32" t="s">
        <v>29</v>
      </c>
      <c r="S137" s="33"/>
      <c r="T137" s="11" t="s">
        <v>40</v>
      </c>
    </row>
    <row r="138" spans="1:20">
      <c r="A138" s="135" t="s">
        <v>204</v>
      </c>
      <c r="B138" s="224"/>
      <c r="C138" s="224"/>
      <c r="D138" s="224"/>
      <c r="E138" s="224"/>
      <c r="F138" s="224"/>
      <c r="G138" s="224"/>
      <c r="H138" s="224"/>
      <c r="I138" s="224"/>
      <c r="J138" s="224"/>
      <c r="K138" s="224"/>
      <c r="L138" s="224"/>
      <c r="M138" s="224"/>
      <c r="N138" s="224"/>
      <c r="O138" s="224"/>
      <c r="P138" s="224"/>
      <c r="Q138" s="224"/>
      <c r="R138" s="224"/>
      <c r="S138" s="224"/>
      <c r="T138" s="225"/>
    </row>
    <row r="139" spans="1:20">
      <c r="A139" s="47" t="s">
        <v>192</v>
      </c>
      <c r="B139" s="226" t="s">
        <v>193</v>
      </c>
      <c r="C139" s="227"/>
      <c r="D139" s="227"/>
      <c r="E139" s="227"/>
      <c r="F139" s="227"/>
      <c r="G139" s="227"/>
      <c r="H139" s="227"/>
      <c r="I139" s="228"/>
      <c r="J139" s="32">
        <v>4</v>
      </c>
      <c r="K139" s="32">
        <v>2</v>
      </c>
      <c r="L139" s="32">
        <v>1</v>
      </c>
      <c r="M139" s="32">
        <v>0</v>
      </c>
      <c r="N139" s="19">
        <f t="shared" si="29"/>
        <v>3</v>
      </c>
      <c r="O139" s="19">
        <f t="shared" si="30"/>
        <v>4</v>
      </c>
      <c r="P139" s="19">
        <f t="shared" si="31"/>
        <v>7</v>
      </c>
      <c r="Q139" s="32"/>
      <c r="R139" s="32" t="s">
        <v>29</v>
      </c>
      <c r="S139" s="33"/>
      <c r="T139" s="11" t="s">
        <v>40</v>
      </c>
    </row>
    <row r="140" spans="1:20" s="49" customFormat="1">
      <c r="A140" s="47" t="s">
        <v>194</v>
      </c>
      <c r="B140" s="44" t="s">
        <v>195</v>
      </c>
      <c r="C140" s="45"/>
      <c r="D140" s="45"/>
      <c r="E140" s="45"/>
      <c r="F140" s="45"/>
      <c r="G140" s="45"/>
      <c r="H140" s="45"/>
      <c r="I140" s="46"/>
      <c r="J140" s="32">
        <v>4</v>
      </c>
      <c r="K140" s="32">
        <v>2</v>
      </c>
      <c r="L140" s="32">
        <v>1</v>
      </c>
      <c r="M140" s="32">
        <v>0</v>
      </c>
      <c r="N140" s="19">
        <f t="shared" si="29"/>
        <v>3</v>
      </c>
      <c r="O140" s="19">
        <f t="shared" si="30"/>
        <v>4</v>
      </c>
      <c r="P140" s="19">
        <f t="shared" si="31"/>
        <v>7</v>
      </c>
      <c r="Q140" s="32"/>
      <c r="R140" s="32" t="s">
        <v>29</v>
      </c>
      <c r="S140" s="33"/>
      <c r="T140" s="11" t="s">
        <v>40</v>
      </c>
    </row>
    <row r="141" spans="1:20">
      <c r="A141" s="47" t="s">
        <v>198</v>
      </c>
      <c r="B141" s="63" t="s">
        <v>199</v>
      </c>
      <c r="C141" s="64"/>
      <c r="D141" s="64"/>
      <c r="E141" s="64"/>
      <c r="F141" s="64"/>
      <c r="G141" s="64"/>
      <c r="H141" s="64"/>
      <c r="I141" s="65"/>
      <c r="J141" s="32">
        <v>4</v>
      </c>
      <c r="K141" s="32">
        <v>2</v>
      </c>
      <c r="L141" s="32">
        <v>1</v>
      </c>
      <c r="M141" s="32">
        <v>0</v>
      </c>
      <c r="N141" s="19">
        <f t="shared" si="29"/>
        <v>3</v>
      </c>
      <c r="O141" s="19">
        <f t="shared" si="30"/>
        <v>4</v>
      </c>
      <c r="P141" s="19">
        <f t="shared" si="31"/>
        <v>7</v>
      </c>
      <c r="Q141" s="32"/>
      <c r="R141" s="32" t="s">
        <v>29</v>
      </c>
      <c r="S141" s="33"/>
      <c r="T141" s="11" t="s">
        <v>40</v>
      </c>
    </row>
    <row r="142" spans="1:20">
      <c r="A142" s="47" t="s">
        <v>200</v>
      </c>
      <c r="B142" s="63" t="s">
        <v>201</v>
      </c>
      <c r="C142" s="64"/>
      <c r="D142" s="64"/>
      <c r="E142" s="64"/>
      <c r="F142" s="64"/>
      <c r="G142" s="64"/>
      <c r="H142" s="64"/>
      <c r="I142" s="65"/>
      <c r="J142" s="32">
        <v>4</v>
      </c>
      <c r="K142" s="32">
        <v>2</v>
      </c>
      <c r="L142" s="32">
        <v>1</v>
      </c>
      <c r="M142" s="32">
        <v>0</v>
      </c>
      <c r="N142" s="19">
        <f t="shared" si="29"/>
        <v>3</v>
      </c>
      <c r="O142" s="19">
        <f t="shared" si="30"/>
        <v>4</v>
      </c>
      <c r="P142" s="19">
        <f t="shared" si="31"/>
        <v>7</v>
      </c>
      <c r="Q142" s="32"/>
      <c r="R142" s="32" t="s">
        <v>29</v>
      </c>
      <c r="S142" s="33"/>
      <c r="T142" s="11" t="s">
        <v>40</v>
      </c>
    </row>
    <row r="143" spans="1:20">
      <c r="A143" s="135" t="s">
        <v>205</v>
      </c>
      <c r="B143" s="136"/>
      <c r="C143" s="136"/>
      <c r="D143" s="136"/>
      <c r="E143" s="136"/>
      <c r="F143" s="136"/>
      <c r="G143" s="136"/>
      <c r="H143" s="136"/>
      <c r="I143" s="136"/>
      <c r="J143" s="136"/>
      <c r="K143" s="136"/>
      <c r="L143" s="136"/>
      <c r="M143" s="136"/>
      <c r="N143" s="136"/>
      <c r="O143" s="136"/>
      <c r="P143" s="136"/>
      <c r="Q143" s="136"/>
      <c r="R143" s="136"/>
      <c r="S143" s="136"/>
      <c r="T143" s="137"/>
    </row>
    <row r="144" spans="1:20">
      <c r="A144" s="47" t="s">
        <v>206</v>
      </c>
      <c r="B144" s="63" t="s">
        <v>207</v>
      </c>
      <c r="C144" s="64"/>
      <c r="D144" s="64"/>
      <c r="E144" s="64"/>
      <c r="F144" s="64"/>
      <c r="G144" s="64"/>
      <c r="H144" s="64"/>
      <c r="I144" s="65"/>
      <c r="J144" s="32">
        <v>4</v>
      </c>
      <c r="K144" s="32">
        <v>2</v>
      </c>
      <c r="L144" s="32">
        <v>1</v>
      </c>
      <c r="M144" s="32">
        <v>0</v>
      </c>
      <c r="N144" s="19">
        <f>K144+L144+M144</f>
        <v>3</v>
      </c>
      <c r="O144" s="19">
        <f>P144-N144</f>
        <v>4</v>
      </c>
      <c r="P144" s="19">
        <f>ROUND(PRODUCT(J144,25)/14,0)</f>
        <v>7</v>
      </c>
      <c r="Q144" s="32"/>
      <c r="R144" s="32" t="s">
        <v>29</v>
      </c>
      <c r="S144" s="33"/>
      <c r="T144" s="11" t="s">
        <v>40</v>
      </c>
    </row>
    <row r="145" spans="1:20" s="49" customFormat="1">
      <c r="A145" s="47" t="s">
        <v>208</v>
      </c>
      <c r="B145" s="44" t="s">
        <v>209</v>
      </c>
      <c r="C145" s="45"/>
      <c r="D145" s="45"/>
      <c r="E145" s="45"/>
      <c r="F145" s="45"/>
      <c r="G145" s="45"/>
      <c r="H145" s="45"/>
      <c r="I145" s="46"/>
      <c r="J145" s="32">
        <v>4</v>
      </c>
      <c r="K145" s="32">
        <v>2</v>
      </c>
      <c r="L145" s="32">
        <v>1</v>
      </c>
      <c r="M145" s="32">
        <v>0</v>
      </c>
      <c r="N145" s="19">
        <f t="shared" ref="N145:N148" si="32">K145+L145+M145</f>
        <v>3</v>
      </c>
      <c r="O145" s="19">
        <f t="shared" ref="O145:O148" si="33">P145-N145</f>
        <v>4</v>
      </c>
      <c r="P145" s="19">
        <f t="shared" ref="P145:P148" si="34">ROUND(PRODUCT(J145,25)/14,0)</f>
        <v>7</v>
      </c>
      <c r="Q145" s="32"/>
      <c r="R145" s="32" t="s">
        <v>29</v>
      </c>
      <c r="S145" s="33"/>
      <c r="T145" s="11" t="s">
        <v>40</v>
      </c>
    </row>
    <row r="146" spans="1:20">
      <c r="A146" s="47" t="s">
        <v>212</v>
      </c>
      <c r="B146" s="44" t="s">
        <v>213</v>
      </c>
      <c r="C146" s="45"/>
      <c r="D146" s="45"/>
      <c r="E146" s="45"/>
      <c r="F146" s="45"/>
      <c r="G146" s="45"/>
      <c r="H146" s="45"/>
      <c r="I146" s="46"/>
      <c r="J146" s="32">
        <v>4</v>
      </c>
      <c r="K146" s="32">
        <v>2</v>
      </c>
      <c r="L146" s="32">
        <v>1</v>
      </c>
      <c r="M146" s="32">
        <v>0</v>
      </c>
      <c r="N146" s="19">
        <f t="shared" si="32"/>
        <v>3</v>
      </c>
      <c r="O146" s="19">
        <f t="shared" si="33"/>
        <v>4</v>
      </c>
      <c r="P146" s="19">
        <f t="shared" si="34"/>
        <v>7</v>
      </c>
      <c r="Q146" s="32"/>
      <c r="R146" s="32" t="s">
        <v>29</v>
      </c>
      <c r="S146" s="33"/>
      <c r="T146" s="11" t="s">
        <v>40</v>
      </c>
    </row>
    <row r="147" spans="1:20">
      <c r="A147" s="47" t="s">
        <v>214</v>
      </c>
      <c r="B147" s="63" t="s">
        <v>215</v>
      </c>
      <c r="C147" s="64"/>
      <c r="D147" s="64"/>
      <c r="E147" s="64"/>
      <c r="F147" s="64"/>
      <c r="G147" s="64"/>
      <c r="H147" s="64"/>
      <c r="I147" s="65"/>
      <c r="J147" s="32">
        <v>4</v>
      </c>
      <c r="K147" s="32">
        <v>2</v>
      </c>
      <c r="L147" s="32">
        <v>1</v>
      </c>
      <c r="M147" s="32">
        <v>0</v>
      </c>
      <c r="N147" s="19">
        <f t="shared" si="32"/>
        <v>3</v>
      </c>
      <c r="O147" s="19">
        <f t="shared" si="33"/>
        <v>4</v>
      </c>
      <c r="P147" s="19">
        <f t="shared" si="34"/>
        <v>7</v>
      </c>
      <c r="Q147" s="32"/>
      <c r="R147" s="32" t="s">
        <v>29</v>
      </c>
      <c r="S147" s="33"/>
      <c r="T147" s="11" t="s">
        <v>40</v>
      </c>
    </row>
    <row r="148" spans="1:20">
      <c r="A148" s="47" t="s">
        <v>216</v>
      </c>
      <c r="B148" s="63" t="s">
        <v>217</v>
      </c>
      <c r="C148" s="64"/>
      <c r="D148" s="64"/>
      <c r="E148" s="64"/>
      <c r="F148" s="64"/>
      <c r="G148" s="64"/>
      <c r="H148" s="64"/>
      <c r="I148" s="65"/>
      <c r="J148" s="32">
        <v>4</v>
      </c>
      <c r="K148" s="32">
        <v>2</v>
      </c>
      <c r="L148" s="32">
        <v>1</v>
      </c>
      <c r="M148" s="32">
        <v>0</v>
      </c>
      <c r="N148" s="19">
        <f t="shared" si="32"/>
        <v>3</v>
      </c>
      <c r="O148" s="19">
        <f t="shared" si="33"/>
        <v>4</v>
      </c>
      <c r="P148" s="19">
        <f t="shared" si="34"/>
        <v>7</v>
      </c>
      <c r="Q148" s="32"/>
      <c r="R148" s="32" t="s">
        <v>29</v>
      </c>
      <c r="S148" s="33"/>
      <c r="T148" s="11" t="s">
        <v>40</v>
      </c>
    </row>
    <row r="149" spans="1:20">
      <c r="A149" s="135" t="s">
        <v>51</v>
      </c>
      <c r="B149" s="136"/>
      <c r="C149" s="136"/>
      <c r="D149" s="136"/>
      <c r="E149" s="136"/>
      <c r="F149" s="136"/>
      <c r="G149" s="136"/>
      <c r="H149" s="136"/>
      <c r="I149" s="136"/>
      <c r="J149" s="136"/>
      <c r="K149" s="136"/>
      <c r="L149" s="136"/>
      <c r="M149" s="136"/>
      <c r="N149" s="136"/>
      <c r="O149" s="136"/>
      <c r="P149" s="136"/>
      <c r="Q149" s="136"/>
      <c r="R149" s="136"/>
      <c r="S149" s="136"/>
      <c r="T149" s="137"/>
    </row>
    <row r="150" spans="1:20" ht="37.9" customHeight="1">
      <c r="A150" s="102" t="s">
        <v>288</v>
      </c>
      <c r="B150" s="170" t="s">
        <v>251</v>
      </c>
      <c r="C150" s="171"/>
      <c r="D150" s="171"/>
      <c r="E150" s="171"/>
      <c r="F150" s="171"/>
      <c r="G150" s="171"/>
      <c r="H150" s="171"/>
      <c r="I150" s="172"/>
      <c r="J150" s="32">
        <v>3</v>
      </c>
      <c r="K150" s="32">
        <v>1</v>
      </c>
      <c r="L150" s="32">
        <v>1</v>
      </c>
      <c r="M150" s="32">
        <v>0</v>
      </c>
      <c r="N150" s="19">
        <f t="shared" ref="N150:N155" si="35">K150+L150+M150</f>
        <v>2</v>
      </c>
      <c r="O150" s="19">
        <f>P150-N150</f>
        <v>3</v>
      </c>
      <c r="P150" s="19">
        <f>ROUND(PRODUCT(J150,25)/14,0)</f>
        <v>5</v>
      </c>
      <c r="Q150" s="32"/>
      <c r="R150" s="32" t="s">
        <v>29</v>
      </c>
      <c r="S150" s="33"/>
      <c r="T150" s="11" t="s">
        <v>40</v>
      </c>
    </row>
    <row r="151" spans="1:20" s="91" customFormat="1">
      <c r="A151" s="107" t="s">
        <v>280</v>
      </c>
      <c r="B151" s="266" t="s">
        <v>281</v>
      </c>
      <c r="C151" s="267"/>
      <c r="D151" s="267"/>
      <c r="E151" s="267"/>
      <c r="F151" s="267"/>
      <c r="G151" s="267"/>
      <c r="H151" s="267"/>
      <c r="I151" s="268"/>
      <c r="J151" s="108">
        <v>3</v>
      </c>
      <c r="K151" s="108">
        <v>1</v>
      </c>
      <c r="L151" s="108">
        <v>1</v>
      </c>
      <c r="M151" s="108">
        <v>0</v>
      </c>
      <c r="N151" s="109">
        <f t="shared" si="35"/>
        <v>2</v>
      </c>
      <c r="O151" s="19">
        <f>P151-N151</f>
        <v>3</v>
      </c>
      <c r="P151" s="19">
        <f>ROUND(PRODUCT(J151,25)/14,0)</f>
        <v>5</v>
      </c>
      <c r="Q151" s="32"/>
      <c r="R151" s="32" t="s">
        <v>29</v>
      </c>
      <c r="S151" s="33"/>
      <c r="T151" s="11" t="s">
        <v>40</v>
      </c>
    </row>
    <row r="152" spans="1:20" s="104" customFormat="1">
      <c r="A152" s="110" t="s">
        <v>293</v>
      </c>
      <c r="B152" s="229" t="s">
        <v>294</v>
      </c>
      <c r="C152" s="230"/>
      <c r="D152" s="230"/>
      <c r="E152" s="230"/>
      <c r="F152" s="230"/>
      <c r="G152" s="230"/>
      <c r="H152" s="230"/>
      <c r="I152" s="231"/>
      <c r="J152" s="108">
        <v>3</v>
      </c>
      <c r="K152" s="108">
        <v>1</v>
      </c>
      <c r="L152" s="108">
        <v>1</v>
      </c>
      <c r="M152" s="108">
        <v>0</v>
      </c>
      <c r="N152" s="109">
        <f t="shared" si="35"/>
        <v>2</v>
      </c>
      <c r="O152" s="19">
        <f>P152-N152</f>
        <v>3</v>
      </c>
      <c r="P152" s="19">
        <f>ROUND(PRODUCT(J152,25)/14,0)</f>
        <v>5</v>
      </c>
      <c r="Q152" s="32"/>
      <c r="R152" s="32" t="s">
        <v>29</v>
      </c>
      <c r="S152" s="33"/>
      <c r="T152" s="11" t="s">
        <v>40</v>
      </c>
    </row>
    <row r="153" spans="1:20">
      <c r="A153" s="47" t="s">
        <v>218</v>
      </c>
      <c r="B153" s="170" t="s">
        <v>219</v>
      </c>
      <c r="C153" s="171"/>
      <c r="D153" s="171"/>
      <c r="E153" s="171"/>
      <c r="F153" s="171"/>
      <c r="G153" s="171"/>
      <c r="H153" s="171"/>
      <c r="I153" s="172"/>
      <c r="J153" s="32">
        <v>3</v>
      </c>
      <c r="K153" s="32">
        <v>1</v>
      </c>
      <c r="L153" s="32">
        <v>1</v>
      </c>
      <c r="M153" s="32">
        <v>0</v>
      </c>
      <c r="N153" s="19">
        <f t="shared" si="35"/>
        <v>2</v>
      </c>
      <c r="O153" s="19">
        <f t="shared" ref="O153:O157" si="36">P153-N153</f>
        <v>3</v>
      </c>
      <c r="P153" s="19">
        <f t="shared" ref="P153" si="37">ROUND(PRODUCT(J153,25)/14,0)</f>
        <v>5</v>
      </c>
      <c r="Q153" s="32"/>
      <c r="R153" s="32" t="s">
        <v>29</v>
      </c>
      <c r="S153" s="33"/>
      <c r="T153" s="11" t="s">
        <v>40</v>
      </c>
    </row>
    <row r="154" spans="1:20" s="79" customFormat="1">
      <c r="A154" s="47" t="s">
        <v>210</v>
      </c>
      <c r="B154" s="170" t="s">
        <v>211</v>
      </c>
      <c r="C154" s="171"/>
      <c r="D154" s="171"/>
      <c r="E154" s="171"/>
      <c r="F154" s="171"/>
      <c r="G154" s="171"/>
      <c r="H154" s="171"/>
      <c r="I154" s="172"/>
      <c r="J154" s="32">
        <v>3</v>
      </c>
      <c r="K154" s="32">
        <v>1</v>
      </c>
      <c r="L154" s="32">
        <v>1</v>
      </c>
      <c r="M154" s="32">
        <v>0</v>
      </c>
      <c r="N154" s="19">
        <f t="shared" si="35"/>
        <v>2</v>
      </c>
      <c r="O154" s="19">
        <f>P154-N154</f>
        <v>3</v>
      </c>
      <c r="P154" s="19">
        <f>ROUND(PRODUCT(J154,25)/14,0)</f>
        <v>5</v>
      </c>
      <c r="Q154" s="32"/>
      <c r="R154" s="32" t="s">
        <v>29</v>
      </c>
      <c r="S154" s="33"/>
      <c r="T154" s="11" t="s">
        <v>40</v>
      </c>
    </row>
    <row r="155" spans="1:20">
      <c r="A155" s="47" t="s">
        <v>220</v>
      </c>
      <c r="B155" s="170" t="s">
        <v>221</v>
      </c>
      <c r="C155" s="171"/>
      <c r="D155" s="171"/>
      <c r="E155" s="171"/>
      <c r="F155" s="171"/>
      <c r="G155" s="171"/>
      <c r="H155" s="171"/>
      <c r="I155" s="172"/>
      <c r="J155" s="32">
        <v>3</v>
      </c>
      <c r="K155" s="32">
        <v>1</v>
      </c>
      <c r="L155" s="32">
        <v>1</v>
      </c>
      <c r="M155" s="32">
        <v>0</v>
      </c>
      <c r="N155" s="19">
        <f t="shared" si="35"/>
        <v>2</v>
      </c>
      <c r="O155" s="19">
        <f>P155-N155</f>
        <v>3</v>
      </c>
      <c r="P155" s="19">
        <f>ROUND(PRODUCT(J155,25)/14,0)</f>
        <v>5</v>
      </c>
      <c r="Q155" s="32"/>
      <c r="R155" s="32" t="s">
        <v>29</v>
      </c>
      <c r="S155" s="33"/>
      <c r="T155" s="11" t="s">
        <v>40</v>
      </c>
    </row>
    <row r="156" spans="1:20">
      <c r="A156" s="135" t="s">
        <v>52</v>
      </c>
      <c r="B156" s="224"/>
      <c r="C156" s="224"/>
      <c r="D156" s="224"/>
      <c r="E156" s="224"/>
      <c r="F156" s="224"/>
      <c r="G156" s="224"/>
      <c r="H156" s="224"/>
      <c r="I156" s="224"/>
      <c r="J156" s="224"/>
      <c r="K156" s="224"/>
      <c r="L156" s="224"/>
      <c r="M156" s="224"/>
      <c r="N156" s="224"/>
      <c r="O156" s="224"/>
      <c r="P156" s="224"/>
      <c r="Q156" s="224"/>
      <c r="R156" s="224"/>
      <c r="S156" s="224"/>
      <c r="T156" s="225"/>
    </row>
    <row r="157" spans="1:20">
      <c r="A157" s="47" t="s">
        <v>224</v>
      </c>
      <c r="B157" s="44" t="s">
        <v>225</v>
      </c>
      <c r="C157" s="45"/>
      <c r="D157" s="45"/>
      <c r="E157" s="45"/>
      <c r="F157" s="45"/>
      <c r="G157" s="45"/>
      <c r="H157" s="45"/>
      <c r="I157" s="46"/>
      <c r="J157" s="32">
        <v>4</v>
      </c>
      <c r="K157" s="32">
        <v>2</v>
      </c>
      <c r="L157" s="32">
        <v>1</v>
      </c>
      <c r="M157" s="32">
        <v>0</v>
      </c>
      <c r="N157" s="19">
        <f>K157+L157+M157</f>
        <v>3</v>
      </c>
      <c r="O157" s="19">
        <f t="shared" si="36"/>
        <v>5</v>
      </c>
      <c r="P157" s="19">
        <f>ROUND(PRODUCT(J157,25)/12,0)</f>
        <v>8</v>
      </c>
      <c r="Q157" s="32"/>
      <c r="R157" s="32" t="s">
        <v>29</v>
      </c>
      <c r="S157" s="33"/>
      <c r="T157" s="11" t="s">
        <v>40</v>
      </c>
    </row>
    <row r="158" spans="1:20">
      <c r="A158" s="47" t="s">
        <v>226</v>
      </c>
      <c r="B158" s="63" t="s">
        <v>227</v>
      </c>
      <c r="C158" s="64"/>
      <c r="D158" s="64"/>
      <c r="E158" s="64"/>
      <c r="F158" s="64"/>
      <c r="G158" s="64"/>
      <c r="H158" s="64"/>
      <c r="I158" s="65"/>
      <c r="J158" s="32">
        <v>4</v>
      </c>
      <c r="K158" s="32">
        <v>2</v>
      </c>
      <c r="L158" s="32">
        <v>1</v>
      </c>
      <c r="M158" s="32">
        <v>0</v>
      </c>
      <c r="N158" s="19">
        <f>K158+L158+M158</f>
        <v>3</v>
      </c>
      <c r="O158" s="19">
        <f>P158-N158</f>
        <v>5</v>
      </c>
      <c r="P158" s="19">
        <f>ROUND(PRODUCT(J158,25)/12,0)</f>
        <v>8</v>
      </c>
      <c r="Q158" s="32"/>
      <c r="R158" s="32" t="s">
        <v>29</v>
      </c>
      <c r="S158" s="33"/>
      <c r="T158" s="11" t="s">
        <v>40</v>
      </c>
    </row>
    <row r="159" spans="1:20" s="104" customFormat="1">
      <c r="A159" s="107" t="s">
        <v>190</v>
      </c>
      <c r="B159" s="111" t="s">
        <v>191</v>
      </c>
      <c r="C159" s="112"/>
      <c r="D159" s="112"/>
      <c r="E159" s="105"/>
      <c r="F159" s="105"/>
      <c r="G159" s="105"/>
      <c r="H159" s="105"/>
      <c r="I159" s="106"/>
      <c r="J159" s="32">
        <v>4</v>
      </c>
      <c r="K159" s="32">
        <v>2</v>
      </c>
      <c r="L159" s="32">
        <v>1</v>
      </c>
      <c r="M159" s="32">
        <v>0</v>
      </c>
      <c r="N159" s="19">
        <f>K159+L159+M159</f>
        <v>3</v>
      </c>
      <c r="O159" s="19">
        <f>P159-N159</f>
        <v>5</v>
      </c>
      <c r="P159" s="19">
        <f>ROUND(PRODUCT(J159,25)/12,0)</f>
        <v>8</v>
      </c>
      <c r="Q159" s="32"/>
      <c r="R159" s="32" t="s">
        <v>29</v>
      </c>
      <c r="S159" s="33"/>
      <c r="T159" s="11" t="s">
        <v>40</v>
      </c>
    </row>
    <row r="160" spans="1:20" s="49" customFormat="1">
      <c r="A160" s="47" t="s">
        <v>196</v>
      </c>
      <c r="B160" s="82" t="s">
        <v>197</v>
      </c>
      <c r="C160" s="83"/>
      <c r="D160" s="83"/>
      <c r="E160" s="83"/>
      <c r="F160" s="83"/>
      <c r="G160" s="83"/>
      <c r="H160" s="83"/>
      <c r="I160" s="84"/>
      <c r="J160" s="32">
        <v>4</v>
      </c>
      <c r="K160" s="32">
        <v>2</v>
      </c>
      <c r="L160" s="32">
        <v>1</v>
      </c>
      <c r="M160" s="32">
        <v>0</v>
      </c>
      <c r="N160" s="19">
        <f t="shared" ref="N160:N164" si="38">K160+L160+M160</f>
        <v>3</v>
      </c>
      <c r="O160" s="19">
        <f t="shared" ref="O160:O164" si="39">P160-N160</f>
        <v>5</v>
      </c>
      <c r="P160" s="19">
        <f t="shared" ref="P160:P164" si="40">ROUND(PRODUCT(J160,25)/12,0)</f>
        <v>8</v>
      </c>
      <c r="Q160" s="32"/>
      <c r="R160" s="32" t="s">
        <v>29</v>
      </c>
      <c r="S160" s="33"/>
      <c r="T160" s="11" t="s">
        <v>40</v>
      </c>
    </row>
    <row r="161" spans="1:20" s="49" customFormat="1">
      <c r="A161" s="135" t="s">
        <v>228</v>
      </c>
      <c r="B161" s="224"/>
      <c r="C161" s="224"/>
      <c r="D161" s="224"/>
      <c r="E161" s="224"/>
      <c r="F161" s="224"/>
      <c r="G161" s="224"/>
      <c r="H161" s="224"/>
      <c r="I161" s="224"/>
      <c r="J161" s="224"/>
      <c r="K161" s="224"/>
      <c r="L161" s="224"/>
      <c r="M161" s="224"/>
      <c r="N161" s="224"/>
      <c r="O161" s="224"/>
      <c r="P161" s="224"/>
      <c r="Q161" s="224"/>
      <c r="R161" s="224"/>
      <c r="S161" s="224"/>
      <c r="T161" s="225"/>
    </row>
    <row r="162" spans="1:20" s="49" customFormat="1" ht="39.6" customHeight="1">
      <c r="A162" s="102" t="s">
        <v>291</v>
      </c>
      <c r="B162" s="170" t="s">
        <v>252</v>
      </c>
      <c r="C162" s="171"/>
      <c r="D162" s="171"/>
      <c r="E162" s="171"/>
      <c r="F162" s="171"/>
      <c r="G162" s="171"/>
      <c r="H162" s="171"/>
      <c r="I162" s="172"/>
      <c r="J162" s="32">
        <v>3</v>
      </c>
      <c r="K162" s="32">
        <v>1</v>
      </c>
      <c r="L162" s="32">
        <v>1</v>
      </c>
      <c r="M162" s="32">
        <v>0</v>
      </c>
      <c r="N162" s="19">
        <f t="shared" si="38"/>
        <v>2</v>
      </c>
      <c r="O162" s="19">
        <f t="shared" si="39"/>
        <v>4</v>
      </c>
      <c r="P162" s="19">
        <f t="shared" si="40"/>
        <v>6</v>
      </c>
      <c r="Q162" s="32"/>
      <c r="R162" s="32" t="s">
        <v>29</v>
      </c>
      <c r="S162" s="33"/>
      <c r="T162" s="11" t="s">
        <v>40</v>
      </c>
    </row>
    <row r="163" spans="1:20" s="49" customFormat="1">
      <c r="A163" s="41" t="s">
        <v>243</v>
      </c>
      <c r="B163" s="63" t="s">
        <v>242</v>
      </c>
      <c r="C163" s="45"/>
      <c r="D163" s="45"/>
      <c r="E163" s="45"/>
      <c r="F163" s="45"/>
      <c r="G163" s="45"/>
      <c r="H163" s="45"/>
      <c r="I163" s="46"/>
      <c r="J163" s="32">
        <v>3</v>
      </c>
      <c r="K163" s="32">
        <v>1</v>
      </c>
      <c r="L163" s="32">
        <v>1</v>
      </c>
      <c r="M163" s="32">
        <v>0</v>
      </c>
      <c r="N163" s="19">
        <f t="shared" si="38"/>
        <v>2</v>
      </c>
      <c r="O163" s="19">
        <f t="shared" si="39"/>
        <v>4</v>
      </c>
      <c r="P163" s="19">
        <f t="shared" si="40"/>
        <v>6</v>
      </c>
      <c r="Q163" s="32"/>
      <c r="R163" s="32" t="s">
        <v>29</v>
      </c>
      <c r="S163" s="33"/>
      <c r="T163" s="11" t="s">
        <v>40</v>
      </c>
    </row>
    <row r="164" spans="1:20" s="49" customFormat="1">
      <c r="A164" s="47" t="s">
        <v>222</v>
      </c>
      <c r="B164" s="63" t="s">
        <v>223</v>
      </c>
      <c r="C164" s="45"/>
      <c r="D164" s="45"/>
      <c r="E164" s="45"/>
      <c r="F164" s="45"/>
      <c r="G164" s="45"/>
      <c r="H164" s="45"/>
      <c r="I164" s="46"/>
      <c r="J164" s="32">
        <v>3</v>
      </c>
      <c r="K164" s="32">
        <v>1</v>
      </c>
      <c r="L164" s="32">
        <v>1</v>
      </c>
      <c r="M164" s="32">
        <v>0</v>
      </c>
      <c r="N164" s="19">
        <f t="shared" si="38"/>
        <v>2</v>
      </c>
      <c r="O164" s="19">
        <f t="shared" si="39"/>
        <v>4</v>
      </c>
      <c r="P164" s="19">
        <f t="shared" si="40"/>
        <v>6</v>
      </c>
      <c r="Q164" s="32"/>
      <c r="R164" s="32" t="s">
        <v>29</v>
      </c>
      <c r="S164" s="33"/>
      <c r="T164" s="11" t="s">
        <v>40</v>
      </c>
    </row>
    <row r="165" spans="1:20" ht="24.75" customHeight="1">
      <c r="A165" s="157" t="s">
        <v>54</v>
      </c>
      <c r="B165" s="158"/>
      <c r="C165" s="158"/>
      <c r="D165" s="158"/>
      <c r="E165" s="158"/>
      <c r="F165" s="158"/>
      <c r="G165" s="158"/>
      <c r="H165" s="158"/>
      <c r="I165" s="159"/>
      <c r="J165" s="24">
        <f>SUM(J124,J132,J139,J144,J150,J157, J162)</f>
        <v>24</v>
      </c>
      <c r="K165" s="24">
        <f t="shared" ref="K165:P165" si="41">SUM(K124,K132,K139,K144,K150,K157, K162)</f>
        <v>12</v>
      </c>
      <c r="L165" s="24">
        <f t="shared" si="41"/>
        <v>7</v>
      </c>
      <c r="M165" s="24">
        <f t="shared" si="41"/>
        <v>0</v>
      </c>
      <c r="N165" s="24">
        <f t="shared" si="41"/>
        <v>19</v>
      </c>
      <c r="O165" s="24">
        <f t="shared" si="41"/>
        <v>24</v>
      </c>
      <c r="P165" s="24">
        <f t="shared" si="41"/>
        <v>43</v>
      </c>
      <c r="Q165" s="25">
        <f>COUNTIF(Q124,"E")+COUNTIF(Q132,"E")+COUNTIF(Q139,"E")+COUNTIF(Q144,"E")+COUNTIF(Q150,"E")+COUNTIF(Q157,"E")</f>
        <v>0</v>
      </c>
      <c r="R165" s="26" t="s">
        <v>241</v>
      </c>
      <c r="S165" s="26">
        <f>COUNTIF(S124,"VP")+COUNTIF(S132,"VP")+COUNTIF(S139,"VP")+COUNTIF(S144,"VP")+COUNTIF(S150,"VP")+COUNTIF(S157,"VP")</f>
        <v>0</v>
      </c>
      <c r="T165" s="67">
        <f>7/49</f>
        <v>0.14285714285714285</v>
      </c>
    </row>
    <row r="166" spans="1:20" ht="13.5" customHeight="1">
      <c r="A166" s="160" t="s">
        <v>55</v>
      </c>
      <c r="B166" s="161"/>
      <c r="C166" s="161"/>
      <c r="D166" s="161"/>
      <c r="E166" s="161"/>
      <c r="F166" s="161"/>
      <c r="G166" s="161"/>
      <c r="H166" s="161"/>
      <c r="I166" s="161"/>
      <c r="J166" s="162"/>
      <c r="K166" s="24">
        <f>SUM(K124,K132,K139,K144,K150)*14+K157*12+K162*12</f>
        <v>162</v>
      </c>
      <c r="L166" s="24">
        <f>SUM(L124,L132,L139,L144,L150)*14+L157*12+L162*12</f>
        <v>94</v>
      </c>
      <c r="M166" s="24">
        <f>SUM(M124,M132,M139,M144,M150)*14+M157*12</f>
        <v>0</v>
      </c>
      <c r="N166" s="24">
        <f>SUM(N124,N132,N139,N144,N150)*14+SUM(N157,N162)*12</f>
        <v>256</v>
      </c>
      <c r="O166" s="24">
        <f>SUM(O124,O132,O139,O144,O150)*14+SUM(O157,O162)*12</f>
        <v>318</v>
      </c>
      <c r="P166" s="24">
        <f>SUM(P124,P132,P139,P144,P150)*14+SUM(P157,P162)*12</f>
        <v>574</v>
      </c>
      <c r="Q166" s="123"/>
      <c r="R166" s="124"/>
      <c r="S166" s="124"/>
      <c r="T166" s="125"/>
    </row>
    <row r="167" spans="1:20">
      <c r="A167" s="163"/>
      <c r="B167" s="164"/>
      <c r="C167" s="164"/>
      <c r="D167" s="164"/>
      <c r="E167" s="164"/>
      <c r="F167" s="164"/>
      <c r="G167" s="164"/>
      <c r="H167" s="164"/>
      <c r="I167" s="164"/>
      <c r="J167" s="165"/>
      <c r="K167" s="129">
        <f>SUM(K166:M166)</f>
        <v>256</v>
      </c>
      <c r="L167" s="130"/>
      <c r="M167" s="131"/>
      <c r="N167" s="132">
        <f>SUM(N166:O166)</f>
        <v>574</v>
      </c>
      <c r="O167" s="133"/>
      <c r="P167" s="134"/>
      <c r="Q167" s="126"/>
      <c r="R167" s="127"/>
      <c r="S167" s="127"/>
      <c r="T167" s="128"/>
    </row>
    <row r="168" spans="1:20" s="69" customFormat="1">
      <c r="A168" s="74"/>
      <c r="B168" s="74"/>
      <c r="C168" s="74"/>
      <c r="D168" s="74"/>
      <c r="E168" s="74"/>
      <c r="F168" s="74"/>
      <c r="G168" s="74"/>
      <c r="H168" s="74"/>
      <c r="I168" s="74"/>
      <c r="J168" s="74"/>
      <c r="K168" s="75"/>
      <c r="L168" s="75"/>
      <c r="M168" s="75"/>
      <c r="N168" s="76"/>
      <c r="O168" s="76"/>
      <c r="P168" s="76"/>
      <c r="Q168" s="77"/>
      <c r="R168" s="77"/>
      <c r="S168" s="77"/>
      <c r="T168" s="77"/>
    </row>
    <row r="169" spans="1:20" ht="19.5" customHeight="1">
      <c r="A169" s="206" t="s">
        <v>56</v>
      </c>
      <c r="B169" s="206"/>
      <c r="C169" s="206"/>
      <c r="D169" s="206"/>
      <c r="E169" s="206"/>
      <c r="F169" s="206"/>
      <c r="G169" s="206"/>
      <c r="H169" s="206"/>
      <c r="I169" s="206"/>
      <c r="J169" s="206"/>
      <c r="K169" s="206"/>
      <c r="L169" s="206"/>
      <c r="M169" s="206"/>
      <c r="N169" s="206"/>
      <c r="O169" s="206"/>
      <c r="P169" s="206"/>
      <c r="Q169" s="206"/>
      <c r="R169" s="206"/>
      <c r="S169" s="206"/>
      <c r="T169" s="206"/>
    </row>
    <row r="170" spans="1:20" ht="28.5" customHeight="1">
      <c r="A170" s="142" t="s">
        <v>28</v>
      </c>
      <c r="B170" s="144" t="s">
        <v>27</v>
      </c>
      <c r="C170" s="145"/>
      <c r="D170" s="145"/>
      <c r="E170" s="145"/>
      <c r="F170" s="145"/>
      <c r="G170" s="145"/>
      <c r="H170" s="145"/>
      <c r="I170" s="146"/>
      <c r="J170" s="138" t="s">
        <v>42</v>
      </c>
      <c r="K170" s="140" t="s">
        <v>25</v>
      </c>
      <c r="L170" s="140"/>
      <c r="M170" s="140"/>
      <c r="N170" s="140" t="s">
        <v>43</v>
      </c>
      <c r="O170" s="141"/>
      <c r="P170" s="141"/>
      <c r="Q170" s="140" t="s">
        <v>24</v>
      </c>
      <c r="R170" s="140"/>
      <c r="S170" s="140"/>
      <c r="T170" s="140" t="s">
        <v>23</v>
      </c>
    </row>
    <row r="171" spans="1:20" ht="16.5" customHeight="1">
      <c r="A171" s="143"/>
      <c r="B171" s="147"/>
      <c r="C171" s="148"/>
      <c r="D171" s="148"/>
      <c r="E171" s="148"/>
      <c r="F171" s="148"/>
      <c r="G171" s="148"/>
      <c r="H171" s="148"/>
      <c r="I171" s="149"/>
      <c r="J171" s="139"/>
      <c r="K171" s="4" t="s">
        <v>29</v>
      </c>
      <c r="L171" s="4" t="s">
        <v>30</v>
      </c>
      <c r="M171" s="4" t="s">
        <v>31</v>
      </c>
      <c r="N171" s="12" t="s">
        <v>35</v>
      </c>
      <c r="O171" s="12" t="s">
        <v>7</v>
      </c>
      <c r="P171" s="12" t="s">
        <v>32</v>
      </c>
      <c r="Q171" s="12" t="s">
        <v>33</v>
      </c>
      <c r="R171" s="12" t="s">
        <v>29</v>
      </c>
      <c r="S171" s="12" t="s">
        <v>34</v>
      </c>
      <c r="T171" s="140"/>
    </row>
    <row r="172" spans="1:20" ht="12" customHeight="1">
      <c r="A172" s="135" t="s">
        <v>59</v>
      </c>
      <c r="B172" s="224"/>
      <c r="C172" s="224"/>
      <c r="D172" s="224"/>
      <c r="E172" s="224"/>
      <c r="F172" s="224"/>
      <c r="G172" s="224"/>
      <c r="H172" s="224"/>
      <c r="I172" s="224"/>
      <c r="J172" s="224"/>
      <c r="K172" s="224"/>
      <c r="L172" s="224"/>
      <c r="M172" s="224"/>
      <c r="N172" s="224"/>
      <c r="O172" s="224"/>
      <c r="P172" s="224"/>
      <c r="Q172" s="224"/>
      <c r="R172" s="224"/>
      <c r="S172" s="224"/>
      <c r="T172" s="225"/>
    </row>
    <row r="173" spans="1:20" ht="56.25">
      <c r="A173" s="101" t="s">
        <v>299</v>
      </c>
      <c r="B173" s="170" t="s">
        <v>231</v>
      </c>
      <c r="C173" s="171"/>
      <c r="D173" s="171"/>
      <c r="E173" s="171"/>
      <c r="F173" s="171"/>
      <c r="G173" s="171"/>
      <c r="H173" s="171"/>
      <c r="I173" s="172"/>
      <c r="J173" s="32">
        <v>3</v>
      </c>
      <c r="K173" s="32">
        <v>0</v>
      </c>
      <c r="L173" s="32">
        <v>2</v>
      </c>
      <c r="M173" s="32">
        <v>0</v>
      </c>
      <c r="N173" s="19">
        <f>K173+L173+M173</f>
        <v>2</v>
      </c>
      <c r="O173" s="19">
        <f>P173-N173</f>
        <v>3</v>
      </c>
      <c r="P173" s="19">
        <f>ROUND(PRODUCT(J173,25)/14,0)</f>
        <v>5</v>
      </c>
      <c r="Q173" s="32"/>
      <c r="R173" s="32" t="s">
        <v>29</v>
      </c>
      <c r="S173" s="33"/>
      <c r="T173" s="11" t="s">
        <v>41</v>
      </c>
    </row>
    <row r="174" spans="1:20" ht="20.25" customHeight="1">
      <c r="A174" s="135" t="s">
        <v>60</v>
      </c>
      <c r="B174" s="136"/>
      <c r="C174" s="136"/>
      <c r="D174" s="136"/>
      <c r="E174" s="136"/>
      <c r="F174" s="136"/>
      <c r="G174" s="136"/>
      <c r="H174" s="136"/>
      <c r="I174" s="136"/>
      <c r="J174" s="136"/>
      <c r="K174" s="136"/>
      <c r="L174" s="136"/>
      <c r="M174" s="136"/>
      <c r="N174" s="136"/>
      <c r="O174" s="136"/>
      <c r="P174" s="136"/>
      <c r="Q174" s="136"/>
      <c r="R174" s="136"/>
      <c r="S174" s="136"/>
      <c r="T174" s="137"/>
    </row>
    <row r="175" spans="1:20" ht="56.25">
      <c r="A175" s="101" t="s">
        <v>300</v>
      </c>
      <c r="B175" s="170" t="s">
        <v>232</v>
      </c>
      <c r="C175" s="171"/>
      <c r="D175" s="171"/>
      <c r="E175" s="171"/>
      <c r="F175" s="171"/>
      <c r="G175" s="171"/>
      <c r="H175" s="171"/>
      <c r="I175" s="172"/>
      <c r="J175" s="32">
        <v>3</v>
      </c>
      <c r="K175" s="32">
        <v>0</v>
      </c>
      <c r="L175" s="32">
        <v>2</v>
      </c>
      <c r="M175" s="32">
        <v>0</v>
      </c>
      <c r="N175" s="19">
        <f>K175+L175+M175</f>
        <v>2</v>
      </c>
      <c r="O175" s="19">
        <f>P175-N175</f>
        <v>3</v>
      </c>
      <c r="P175" s="19">
        <f>ROUND(PRODUCT(J175,25)/14,0)</f>
        <v>5</v>
      </c>
      <c r="Q175" s="32"/>
      <c r="R175" s="32" t="s">
        <v>29</v>
      </c>
      <c r="S175" s="33"/>
      <c r="T175" s="11" t="s">
        <v>41</v>
      </c>
    </row>
    <row r="176" spans="1:20" ht="20.25" customHeight="1">
      <c r="A176" s="135" t="s">
        <v>61</v>
      </c>
      <c r="B176" s="224"/>
      <c r="C176" s="224"/>
      <c r="D176" s="224"/>
      <c r="E176" s="224"/>
      <c r="F176" s="224"/>
      <c r="G176" s="224"/>
      <c r="H176" s="224"/>
      <c r="I176" s="224"/>
      <c r="J176" s="224"/>
      <c r="K176" s="224"/>
      <c r="L176" s="224"/>
      <c r="M176" s="224"/>
      <c r="N176" s="224"/>
      <c r="O176" s="224"/>
      <c r="P176" s="224"/>
      <c r="Q176" s="224"/>
      <c r="R176" s="224"/>
      <c r="S176" s="224"/>
      <c r="T176" s="225"/>
    </row>
    <row r="177" spans="1:20" ht="56.25">
      <c r="A177" s="101" t="s">
        <v>301</v>
      </c>
      <c r="B177" s="170" t="s">
        <v>233</v>
      </c>
      <c r="C177" s="171"/>
      <c r="D177" s="171"/>
      <c r="E177" s="171"/>
      <c r="F177" s="171"/>
      <c r="G177" s="171"/>
      <c r="H177" s="171"/>
      <c r="I177" s="172"/>
      <c r="J177" s="32">
        <v>3</v>
      </c>
      <c r="K177" s="32">
        <v>0</v>
      </c>
      <c r="L177" s="32">
        <v>2</v>
      </c>
      <c r="M177" s="32">
        <v>0</v>
      </c>
      <c r="N177" s="19">
        <f>K177+L177+M177</f>
        <v>2</v>
      </c>
      <c r="O177" s="19">
        <f>P177-N177</f>
        <v>3</v>
      </c>
      <c r="P177" s="19">
        <f>ROUND(PRODUCT(J177,25)/14,0)</f>
        <v>5</v>
      </c>
      <c r="Q177" s="32"/>
      <c r="R177" s="32" t="s">
        <v>29</v>
      </c>
      <c r="S177" s="33"/>
      <c r="T177" s="11" t="s">
        <v>41</v>
      </c>
    </row>
    <row r="178" spans="1:20" ht="18.75" customHeight="1">
      <c r="A178" s="135" t="s">
        <v>62</v>
      </c>
      <c r="B178" s="224"/>
      <c r="C178" s="224"/>
      <c r="D178" s="224"/>
      <c r="E178" s="224"/>
      <c r="F178" s="224"/>
      <c r="G178" s="224"/>
      <c r="H178" s="224"/>
      <c r="I178" s="224"/>
      <c r="J178" s="224"/>
      <c r="K178" s="224"/>
      <c r="L178" s="224"/>
      <c r="M178" s="224"/>
      <c r="N178" s="224"/>
      <c r="O178" s="224"/>
      <c r="P178" s="224"/>
      <c r="Q178" s="224"/>
      <c r="R178" s="224"/>
      <c r="S178" s="224"/>
      <c r="T178" s="225"/>
    </row>
    <row r="179" spans="1:20" ht="67.5">
      <c r="A179" s="101" t="s">
        <v>234</v>
      </c>
      <c r="B179" s="170" t="s">
        <v>235</v>
      </c>
      <c r="C179" s="171"/>
      <c r="D179" s="171"/>
      <c r="E179" s="171"/>
      <c r="F179" s="171"/>
      <c r="G179" s="171"/>
      <c r="H179" s="171"/>
      <c r="I179" s="172"/>
      <c r="J179" s="32">
        <v>3</v>
      </c>
      <c r="K179" s="32">
        <v>0</v>
      </c>
      <c r="L179" s="32">
        <v>2</v>
      </c>
      <c r="M179" s="32">
        <v>0</v>
      </c>
      <c r="N179" s="19">
        <f>K179+L179+M179</f>
        <v>2</v>
      </c>
      <c r="O179" s="19">
        <f>P179-N179</f>
        <v>4</v>
      </c>
      <c r="P179" s="19">
        <f>ROUND(PRODUCT(J179,25)/12,0)</f>
        <v>6</v>
      </c>
      <c r="Q179" s="32"/>
      <c r="R179" s="32" t="s">
        <v>29</v>
      </c>
      <c r="S179" s="33"/>
      <c r="T179" s="11" t="s">
        <v>41</v>
      </c>
    </row>
    <row r="180" spans="1:20" ht="30" customHeight="1">
      <c r="A180" s="157" t="s">
        <v>54</v>
      </c>
      <c r="B180" s="158"/>
      <c r="C180" s="158"/>
      <c r="D180" s="158"/>
      <c r="E180" s="158"/>
      <c r="F180" s="158"/>
      <c r="G180" s="158"/>
      <c r="H180" s="158"/>
      <c r="I180" s="159"/>
      <c r="J180" s="24">
        <f>SUM(J173,J175,J177,J179)</f>
        <v>12</v>
      </c>
      <c r="K180" s="24">
        <f t="shared" ref="K180:P180" si="42">SUM(K173,K175,K177,K179)</f>
        <v>0</v>
      </c>
      <c r="L180" s="24">
        <f t="shared" si="42"/>
        <v>8</v>
      </c>
      <c r="M180" s="24">
        <f t="shared" si="42"/>
        <v>0</v>
      </c>
      <c r="N180" s="24">
        <f t="shared" si="42"/>
        <v>8</v>
      </c>
      <c r="O180" s="24">
        <f t="shared" si="42"/>
        <v>13</v>
      </c>
      <c r="P180" s="24">
        <f t="shared" si="42"/>
        <v>21</v>
      </c>
      <c r="Q180" s="24">
        <f>+COUNTIF(Q173,"E")+COUNTIF(Q175,"E")+COUNTIF(Q177,"E")+COUNTIF(Q179,"E")</f>
        <v>0</v>
      </c>
      <c r="R180" s="24">
        <f t="shared" ref="R180:S180" si="43">+COUNTIF(R173,"E")+COUNTIF(R175,"E")+COUNTIF(R177,"E")+COUNTIF(R179,"E")</f>
        <v>0</v>
      </c>
      <c r="S180" s="24">
        <f t="shared" si="43"/>
        <v>0</v>
      </c>
      <c r="T180" s="67">
        <f>4/49</f>
        <v>8.1632653061224483E-2</v>
      </c>
    </row>
    <row r="181" spans="1:20" ht="16.5" customHeight="1">
      <c r="A181" s="160" t="s">
        <v>55</v>
      </c>
      <c r="B181" s="161"/>
      <c r="C181" s="161"/>
      <c r="D181" s="161"/>
      <c r="E181" s="161"/>
      <c r="F181" s="161"/>
      <c r="G181" s="161"/>
      <c r="H181" s="161"/>
      <c r="I181" s="161"/>
      <c r="J181" s="162"/>
      <c r="K181" s="24">
        <f>SUM(K173,K175,K177)*14+K179*12</f>
        <v>0</v>
      </c>
      <c r="L181" s="24">
        <f t="shared" ref="L181:P181" si="44">SUM(L173,L175,L177)*14+L179*12</f>
        <v>108</v>
      </c>
      <c r="M181" s="24">
        <f t="shared" si="44"/>
        <v>0</v>
      </c>
      <c r="N181" s="24">
        <f t="shared" si="44"/>
        <v>108</v>
      </c>
      <c r="O181" s="24">
        <f t="shared" si="44"/>
        <v>174</v>
      </c>
      <c r="P181" s="24">
        <f t="shared" si="44"/>
        <v>282</v>
      </c>
      <c r="Q181" s="123"/>
      <c r="R181" s="124"/>
      <c r="S181" s="124"/>
      <c r="T181" s="125"/>
    </row>
    <row r="182" spans="1:20" ht="15" customHeight="1">
      <c r="A182" s="163"/>
      <c r="B182" s="164"/>
      <c r="C182" s="164"/>
      <c r="D182" s="164"/>
      <c r="E182" s="164"/>
      <c r="F182" s="164"/>
      <c r="G182" s="164"/>
      <c r="H182" s="164"/>
      <c r="I182" s="164"/>
      <c r="J182" s="165"/>
      <c r="K182" s="129">
        <f>SUM(K181:M181)</f>
        <v>108</v>
      </c>
      <c r="L182" s="130"/>
      <c r="M182" s="131"/>
      <c r="N182" s="132">
        <f>SUM(N181:O181)</f>
        <v>282</v>
      </c>
      <c r="O182" s="133"/>
      <c r="P182" s="134"/>
      <c r="Q182" s="126"/>
      <c r="R182" s="127"/>
      <c r="S182" s="127"/>
      <c r="T182" s="128"/>
    </row>
    <row r="183" spans="1:20" s="69" customFormat="1">
      <c r="A183" s="74"/>
      <c r="B183" s="74"/>
      <c r="C183" s="74"/>
      <c r="D183" s="74"/>
      <c r="E183" s="74"/>
      <c r="F183" s="74"/>
      <c r="G183" s="74"/>
      <c r="H183" s="74"/>
      <c r="I183" s="74"/>
      <c r="J183" s="74"/>
      <c r="K183" s="75"/>
      <c r="L183" s="75"/>
      <c r="M183" s="75"/>
      <c r="N183" s="76"/>
      <c r="O183" s="76"/>
      <c r="P183" s="76"/>
      <c r="Q183" s="77"/>
      <c r="R183" s="77"/>
      <c r="S183" s="77"/>
      <c r="T183" s="77"/>
    </row>
    <row r="184" spans="1:20" ht="24" customHeight="1">
      <c r="A184" s="206" t="s">
        <v>237</v>
      </c>
      <c r="B184" s="236"/>
      <c r="C184" s="236"/>
      <c r="D184" s="236"/>
      <c r="E184" s="236"/>
      <c r="F184" s="236"/>
      <c r="G184" s="236"/>
      <c r="H184" s="236"/>
      <c r="I184" s="236"/>
      <c r="J184" s="236"/>
      <c r="K184" s="236"/>
      <c r="L184" s="236"/>
      <c r="M184" s="236"/>
      <c r="N184" s="236"/>
      <c r="O184" s="236"/>
      <c r="P184" s="236"/>
      <c r="Q184" s="236"/>
      <c r="R184" s="236"/>
      <c r="S184" s="236"/>
      <c r="T184" s="236"/>
    </row>
    <row r="185" spans="1:20" ht="13.5" customHeight="1">
      <c r="A185" s="156" t="s">
        <v>65</v>
      </c>
      <c r="B185" s="178"/>
      <c r="C185" s="178"/>
      <c r="D185" s="178"/>
      <c r="E185" s="178"/>
      <c r="F185" s="178"/>
      <c r="G185" s="178"/>
      <c r="H185" s="178"/>
      <c r="I185" s="178"/>
      <c r="J185" s="178"/>
      <c r="K185" s="178"/>
      <c r="L185" s="178"/>
      <c r="M185" s="178"/>
      <c r="N185" s="178"/>
      <c r="O185" s="178"/>
      <c r="P185" s="178"/>
      <c r="Q185" s="178"/>
      <c r="R185" s="178"/>
      <c r="S185" s="178"/>
      <c r="T185" s="178"/>
    </row>
    <row r="186" spans="1:20" ht="23.25" customHeight="1">
      <c r="A186" s="156" t="s">
        <v>28</v>
      </c>
      <c r="B186" s="156" t="s">
        <v>27</v>
      </c>
      <c r="C186" s="156"/>
      <c r="D186" s="156"/>
      <c r="E186" s="156"/>
      <c r="F186" s="156"/>
      <c r="G186" s="156"/>
      <c r="H186" s="156"/>
      <c r="I186" s="156"/>
      <c r="J186" s="177" t="s">
        <v>42</v>
      </c>
      <c r="K186" s="177" t="s">
        <v>25</v>
      </c>
      <c r="L186" s="177"/>
      <c r="M186" s="177"/>
      <c r="N186" s="177" t="s">
        <v>43</v>
      </c>
      <c r="O186" s="177"/>
      <c r="P186" s="177"/>
      <c r="Q186" s="177" t="s">
        <v>24</v>
      </c>
      <c r="R186" s="177"/>
      <c r="S186" s="177"/>
      <c r="T186" s="177" t="s">
        <v>23</v>
      </c>
    </row>
    <row r="187" spans="1:20">
      <c r="A187" s="156"/>
      <c r="B187" s="156"/>
      <c r="C187" s="156"/>
      <c r="D187" s="156"/>
      <c r="E187" s="156"/>
      <c r="F187" s="156"/>
      <c r="G187" s="156"/>
      <c r="H187" s="156"/>
      <c r="I187" s="156"/>
      <c r="J187" s="177"/>
      <c r="K187" s="35" t="s">
        <v>29</v>
      </c>
      <c r="L187" s="35" t="s">
        <v>30</v>
      </c>
      <c r="M187" s="35" t="s">
        <v>31</v>
      </c>
      <c r="N187" s="35" t="s">
        <v>35</v>
      </c>
      <c r="O187" s="35" t="s">
        <v>7</v>
      </c>
      <c r="P187" s="35" t="s">
        <v>32</v>
      </c>
      <c r="Q187" s="35" t="s">
        <v>33</v>
      </c>
      <c r="R187" s="35" t="s">
        <v>29</v>
      </c>
      <c r="S187" s="35" t="s">
        <v>34</v>
      </c>
      <c r="T187" s="177"/>
    </row>
    <row r="188" spans="1:20" ht="17.25" customHeight="1">
      <c r="A188" s="153" t="s">
        <v>63</v>
      </c>
      <c r="B188" s="154"/>
      <c r="C188" s="154"/>
      <c r="D188" s="154"/>
      <c r="E188" s="154"/>
      <c r="F188" s="154"/>
      <c r="G188" s="154"/>
      <c r="H188" s="154"/>
      <c r="I188" s="154"/>
      <c r="J188" s="154"/>
      <c r="K188" s="154"/>
      <c r="L188" s="154"/>
      <c r="M188" s="154"/>
      <c r="N188" s="154"/>
      <c r="O188" s="154"/>
      <c r="P188" s="154"/>
      <c r="Q188" s="154"/>
      <c r="R188" s="154"/>
      <c r="S188" s="154"/>
      <c r="T188" s="155"/>
    </row>
    <row r="189" spans="1:20">
      <c r="A189" s="37" t="str">
        <f t="shared" ref="A189:A201" si="45">IF(ISNA(INDEX($A$31:$T$182,MATCH($B189,$B$31:$B$182,0),1)),"",INDEX($A$31:$T$182,MATCH($B189,$B$31:$B$182,0),1))</f>
        <v>ELM0001</v>
      </c>
      <c r="B189" s="175" t="s">
        <v>83</v>
      </c>
      <c r="C189" s="175"/>
      <c r="D189" s="175"/>
      <c r="E189" s="175"/>
      <c r="F189" s="175"/>
      <c r="G189" s="175"/>
      <c r="H189" s="175"/>
      <c r="I189" s="175"/>
      <c r="J189" s="19">
        <f t="shared" ref="J189:J201" si="46">IF(ISNA(INDEX($A$31:$T$182,MATCH($B189,$B$31:$B$182,0),10)),"",INDEX($A$31:$T$182,MATCH($B189,$B$31:$B$182,0),10))</f>
        <v>6</v>
      </c>
      <c r="K189" s="19">
        <f t="shared" ref="K189:K201" si="47">IF(ISNA(INDEX($A$31:$T$182,MATCH($B189,$B$31:$B$182,0),11)),"",INDEX($A$31:$T$182,MATCH($B189,$B$31:$B$182,0),11))</f>
        <v>2</v>
      </c>
      <c r="L189" s="19">
        <f t="shared" ref="L189:L201" si="48">IF(ISNA(INDEX($A$31:$T$182,MATCH($B189,$B$31:$B$182,0),12)),"",INDEX($A$31:$T$182,MATCH($B189,$B$31:$B$182,0),12))</f>
        <v>2</v>
      </c>
      <c r="M189" s="19">
        <f t="shared" ref="M189:M201" si="49">IF(ISNA(INDEX($A$31:$T$182,MATCH($B189,$B$31:$B$182,0),13)),"",INDEX($A$31:$T$182,MATCH($B189,$B$31:$B$182,0),13))</f>
        <v>0</v>
      </c>
      <c r="N189" s="19">
        <f t="shared" ref="N189:N201" si="50">IF(ISNA(INDEX($A$31:$T$182,MATCH($B189,$B$31:$B$182,0),14)),"",INDEX($A$31:$T$182,MATCH($B189,$B$31:$B$182,0),14))</f>
        <v>4</v>
      </c>
      <c r="O189" s="19">
        <f t="shared" ref="O189:O201" si="51">IF(ISNA(INDEX($A$31:$T$182,MATCH($B189,$B$31:$B$182,0),15)),"",INDEX($A$31:$T$182,MATCH($B189,$B$31:$B$182,0),15))</f>
        <v>7</v>
      </c>
      <c r="P189" s="19">
        <f t="shared" ref="P189:P201" si="52">IF(ISNA(INDEX($A$31:$T$182,MATCH($B189,$B$31:$B$182,0),16)),"",INDEX($A$31:$T$182,MATCH($B189,$B$31:$B$182,0),16))</f>
        <v>11</v>
      </c>
      <c r="Q189" s="34" t="str">
        <f t="shared" ref="Q189:Q201" si="53">IF(ISNA(INDEX($A$31:$T$182,MATCH($B189,$B$31:$B$182,0),17)),"",INDEX($A$31:$T$182,MATCH($B189,$B$31:$B$182,0),17))</f>
        <v>E</v>
      </c>
      <c r="R189" s="34">
        <f t="shared" ref="R189:R201" si="54">IF(ISNA(INDEX($A$31:$T$182,MATCH($B189,$B$31:$B$182,0),18)),"",INDEX($A$31:$T$182,MATCH($B189,$B$31:$B$182,0),18))</f>
        <v>0</v>
      </c>
      <c r="S189" s="34">
        <f t="shared" ref="S189:S201" si="55">IF(ISNA(INDEX($A$31:$T$182,MATCH($B189,$B$31:$B$182,0),19)),"",INDEX($A$31:$T$182,MATCH($B189,$B$31:$B$182,0),19))</f>
        <v>0</v>
      </c>
      <c r="T189" s="21" t="s">
        <v>38</v>
      </c>
    </row>
    <row r="190" spans="1:20">
      <c r="A190" s="37" t="str">
        <f t="shared" si="45"/>
        <v>ELM0002</v>
      </c>
      <c r="B190" s="175" t="s">
        <v>85</v>
      </c>
      <c r="C190" s="175"/>
      <c r="D190" s="175"/>
      <c r="E190" s="175"/>
      <c r="F190" s="175"/>
      <c r="G190" s="175"/>
      <c r="H190" s="175"/>
      <c r="I190" s="175"/>
      <c r="J190" s="19">
        <f t="shared" si="46"/>
        <v>4</v>
      </c>
      <c r="K190" s="19">
        <f t="shared" si="47"/>
        <v>2</v>
      </c>
      <c r="L190" s="19">
        <f t="shared" si="48"/>
        <v>1</v>
      </c>
      <c r="M190" s="19">
        <f t="shared" si="49"/>
        <v>0</v>
      </c>
      <c r="N190" s="19">
        <f t="shared" si="50"/>
        <v>3</v>
      </c>
      <c r="O190" s="19">
        <f t="shared" si="51"/>
        <v>4</v>
      </c>
      <c r="P190" s="19">
        <f t="shared" si="52"/>
        <v>7</v>
      </c>
      <c r="Q190" s="34" t="str">
        <f t="shared" si="53"/>
        <v>E</v>
      </c>
      <c r="R190" s="34">
        <f t="shared" si="54"/>
        <v>0</v>
      </c>
      <c r="S190" s="34">
        <f t="shared" si="55"/>
        <v>0</v>
      </c>
      <c r="T190" s="21" t="s">
        <v>38</v>
      </c>
    </row>
    <row r="191" spans="1:20">
      <c r="A191" s="37" t="str">
        <f t="shared" si="45"/>
        <v>ELM0003</v>
      </c>
      <c r="B191" s="175" t="s">
        <v>87</v>
      </c>
      <c r="C191" s="175"/>
      <c r="D191" s="175"/>
      <c r="E191" s="175"/>
      <c r="F191" s="175"/>
      <c r="G191" s="175"/>
      <c r="H191" s="175"/>
      <c r="I191" s="175"/>
      <c r="J191" s="19">
        <f t="shared" si="46"/>
        <v>6</v>
      </c>
      <c r="K191" s="19">
        <f t="shared" si="47"/>
        <v>2</v>
      </c>
      <c r="L191" s="19">
        <f t="shared" si="48"/>
        <v>2</v>
      </c>
      <c r="M191" s="19">
        <f t="shared" si="49"/>
        <v>0</v>
      </c>
      <c r="N191" s="19">
        <f t="shared" si="50"/>
        <v>4</v>
      </c>
      <c r="O191" s="19">
        <f t="shared" si="51"/>
        <v>7</v>
      </c>
      <c r="P191" s="19">
        <f t="shared" si="52"/>
        <v>11</v>
      </c>
      <c r="Q191" s="34" t="str">
        <f t="shared" si="53"/>
        <v>E</v>
      </c>
      <c r="R191" s="34">
        <f t="shared" si="54"/>
        <v>0</v>
      </c>
      <c r="S191" s="34">
        <f t="shared" si="55"/>
        <v>0</v>
      </c>
      <c r="T191" s="21" t="s">
        <v>38</v>
      </c>
    </row>
    <row r="192" spans="1:20">
      <c r="A192" s="37" t="str">
        <f t="shared" si="45"/>
        <v>ELM0004</v>
      </c>
      <c r="B192" s="175" t="s">
        <v>89</v>
      </c>
      <c r="C192" s="175"/>
      <c r="D192" s="175"/>
      <c r="E192" s="175"/>
      <c r="F192" s="175"/>
      <c r="G192" s="175"/>
      <c r="H192" s="175"/>
      <c r="I192" s="175"/>
      <c r="J192" s="19">
        <f t="shared" si="46"/>
        <v>6</v>
      </c>
      <c r="K192" s="19">
        <f t="shared" si="47"/>
        <v>2</v>
      </c>
      <c r="L192" s="19">
        <f t="shared" si="48"/>
        <v>2</v>
      </c>
      <c r="M192" s="19">
        <f t="shared" si="49"/>
        <v>0</v>
      </c>
      <c r="N192" s="19">
        <f t="shared" si="50"/>
        <v>4</v>
      </c>
      <c r="O192" s="19">
        <f t="shared" si="51"/>
        <v>7</v>
      </c>
      <c r="P192" s="19">
        <f t="shared" si="52"/>
        <v>11</v>
      </c>
      <c r="Q192" s="34" t="str">
        <f t="shared" si="53"/>
        <v>E</v>
      </c>
      <c r="R192" s="34">
        <f t="shared" si="54"/>
        <v>0</v>
      </c>
      <c r="S192" s="34">
        <f t="shared" si="55"/>
        <v>0</v>
      </c>
      <c r="T192" s="21" t="s">
        <v>38</v>
      </c>
    </row>
    <row r="193" spans="1:20">
      <c r="A193" s="37" t="str">
        <f t="shared" si="45"/>
        <v>ELM0015</v>
      </c>
      <c r="B193" s="175" t="s">
        <v>91</v>
      </c>
      <c r="C193" s="175"/>
      <c r="D193" s="175"/>
      <c r="E193" s="175"/>
      <c r="F193" s="175"/>
      <c r="G193" s="175"/>
      <c r="H193" s="175"/>
      <c r="I193" s="175"/>
      <c r="J193" s="19">
        <f t="shared" si="46"/>
        <v>5</v>
      </c>
      <c r="K193" s="19">
        <f t="shared" si="47"/>
        <v>2</v>
      </c>
      <c r="L193" s="19">
        <f t="shared" si="48"/>
        <v>2</v>
      </c>
      <c r="M193" s="19">
        <f t="shared" si="49"/>
        <v>0</v>
      </c>
      <c r="N193" s="19">
        <f t="shared" si="50"/>
        <v>4</v>
      </c>
      <c r="O193" s="19">
        <f t="shared" si="51"/>
        <v>5</v>
      </c>
      <c r="P193" s="19">
        <f t="shared" si="52"/>
        <v>9</v>
      </c>
      <c r="Q193" s="34" t="str">
        <f t="shared" si="53"/>
        <v>E</v>
      </c>
      <c r="R193" s="34">
        <f t="shared" si="54"/>
        <v>0</v>
      </c>
      <c r="S193" s="34">
        <f t="shared" si="55"/>
        <v>0</v>
      </c>
      <c r="T193" s="21" t="s">
        <v>38</v>
      </c>
    </row>
    <row r="194" spans="1:20" ht="24.75" customHeight="1">
      <c r="A194" s="89" t="str">
        <f t="shared" si="45"/>
        <v>ELE/ELF/ ELG /ELI/ ELS1006</v>
      </c>
      <c r="B194" s="176" t="s">
        <v>92</v>
      </c>
      <c r="C194" s="176"/>
      <c r="D194" s="176"/>
      <c r="E194" s="176"/>
      <c r="F194" s="176"/>
      <c r="G194" s="176"/>
      <c r="H194" s="176"/>
      <c r="I194" s="176"/>
      <c r="J194" s="19">
        <f t="shared" si="46"/>
        <v>3</v>
      </c>
      <c r="K194" s="19">
        <f t="shared" si="47"/>
        <v>0</v>
      </c>
      <c r="L194" s="19">
        <f t="shared" si="48"/>
        <v>0</v>
      </c>
      <c r="M194" s="19">
        <f t="shared" si="49"/>
        <v>2</v>
      </c>
      <c r="N194" s="19">
        <f t="shared" si="50"/>
        <v>2</v>
      </c>
      <c r="O194" s="19">
        <f t="shared" si="51"/>
        <v>3</v>
      </c>
      <c r="P194" s="19">
        <f t="shared" si="52"/>
        <v>5</v>
      </c>
      <c r="Q194" s="34">
        <f t="shared" si="53"/>
        <v>0</v>
      </c>
      <c r="R194" s="34" t="str">
        <f t="shared" si="54"/>
        <v>C</v>
      </c>
      <c r="S194" s="34">
        <f t="shared" si="55"/>
        <v>0</v>
      </c>
      <c r="T194" s="21" t="s">
        <v>38</v>
      </c>
    </row>
    <row r="195" spans="1:20">
      <c r="A195" s="37" t="str">
        <f t="shared" si="45"/>
        <v>ELM0008</v>
      </c>
      <c r="B195" s="175" t="s">
        <v>94</v>
      </c>
      <c r="C195" s="175"/>
      <c r="D195" s="175"/>
      <c r="E195" s="175"/>
      <c r="F195" s="175"/>
      <c r="G195" s="175"/>
      <c r="H195" s="175"/>
      <c r="I195" s="175"/>
      <c r="J195" s="19">
        <f t="shared" si="46"/>
        <v>5</v>
      </c>
      <c r="K195" s="19">
        <f t="shared" si="47"/>
        <v>2</v>
      </c>
      <c r="L195" s="19">
        <f t="shared" si="48"/>
        <v>2</v>
      </c>
      <c r="M195" s="19">
        <f t="shared" si="49"/>
        <v>0</v>
      </c>
      <c r="N195" s="19">
        <f t="shared" si="50"/>
        <v>4</v>
      </c>
      <c r="O195" s="19">
        <f t="shared" si="51"/>
        <v>5</v>
      </c>
      <c r="P195" s="19">
        <f t="shared" si="52"/>
        <v>9</v>
      </c>
      <c r="Q195" s="34" t="str">
        <f t="shared" si="53"/>
        <v>E</v>
      </c>
      <c r="R195" s="34">
        <f t="shared" si="54"/>
        <v>0</v>
      </c>
      <c r="S195" s="34">
        <f t="shared" si="55"/>
        <v>0</v>
      </c>
      <c r="T195" s="21" t="s">
        <v>38</v>
      </c>
    </row>
    <row r="196" spans="1:20">
      <c r="A196" s="37" t="str">
        <f t="shared" si="45"/>
        <v>ELM0009</v>
      </c>
      <c r="B196" s="175" t="s">
        <v>96</v>
      </c>
      <c r="C196" s="175"/>
      <c r="D196" s="175"/>
      <c r="E196" s="175"/>
      <c r="F196" s="175"/>
      <c r="G196" s="175"/>
      <c r="H196" s="175"/>
      <c r="I196" s="175"/>
      <c r="J196" s="19">
        <f t="shared" si="46"/>
        <v>5</v>
      </c>
      <c r="K196" s="19">
        <f t="shared" si="47"/>
        <v>1</v>
      </c>
      <c r="L196" s="19">
        <f t="shared" si="48"/>
        <v>2</v>
      </c>
      <c r="M196" s="19">
        <f t="shared" si="49"/>
        <v>0</v>
      </c>
      <c r="N196" s="19">
        <f t="shared" si="50"/>
        <v>3</v>
      </c>
      <c r="O196" s="19">
        <f t="shared" si="51"/>
        <v>6</v>
      </c>
      <c r="P196" s="19">
        <f t="shared" si="52"/>
        <v>9</v>
      </c>
      <c r="Q196" s="34" t="str">
        <f t="shared" si="53"/>
        <v>E</v>
      </c>
      <c r="R196" s="34">
        <f t="shared" si="54"/>
        <v>0</v>
      </c>
      <c r="S196" s="34">
        <f t="shared" si="55"/>
        <v>0</v>
      </c>
      <c r="T196" s="21" t="s">
        <v>38</v>
      </c>
    </row>
    <row r="197" spans="1:20">
      <c r="A197" s="37" t="str">
        <f t="shared" si="45"/>
        <v>ELM0011</v>
      </c>
      <c r="B197" s="175" t="s">
        <v>100</v>
      </c>
      <c r="C197" s="175"/>
      <c r="D197" s="175"/>
      <c r="E197" s="175"/>
      <c r="F197" s="175"/>
      <c r="G197" s="175"/>
      <c r="H197" s="175"/>
      <c r="I197" s="175"/>
      <c r="J197" s="19">
        <f t="shared" si="46"/>
        <v>4</v>
      </c>
      <c r="K197" s="19">
        <f t="shared" si="47"/>
        <v>1</v>
      </c>
      <c r="L197" s="19">
        <f t="shared" si="48"/>
        <v>1</v>
      </c>
      <c r="M197" s="19">
        <f t="shared" si="49"/>
        <v>1</v>
      </c>
      <c r="N197" s="19">
        <f t="shared" si="50"/>
        <v>3</v>
      </c>
      <c r="O197" s="19">
        <f t="shared" si="51"/>
        <v>4</v>
      </c>
      <c r="P197" s="19">
        <f t="shared" si="52"/>
        <v>7</v>
      </c>
      <c r="Q197" s="34" t="str">
        <f t="shared" si="53"/>
        <v>E</v>
      </c>
      <c r="R197" s="34">
        <f t="shared" si="54"/>
        <v>0</v>
      </c>
      <c r="S197" s="34">
        <f t="shared" si="55"/>
        <v>0</v>
      </c>
      <c r="T197" s="21" t="s">
        <v>38</v>
      </c>
    </row>
    <row r="198" spans="1:20">
      <c r="A198" s="37" t="str">
        <f t="shared" si="45"/>
        <v>ELM0012</v>
      </c>
      <c r="B198" s="175" t="s">
        <v>102</v>
      </c>
      <c r="C198" s="175"/>
      <c r="D198" s="175"/>
      <c r="E198" s="175"/>
      <c r="F198" s="175"/>
      <c r="G198" s="175"/>
      <c r="H198" s="175"/>
      <c r="I198" s="175"/>
      <c r="J198" s="19">
        <f t="shared" si="46"/>
        <v>4</v>
      </c>
      <c r="K198" s="19">
        <f t="shared" si="47"/>
        <v>2</v>
      </c>
      <c r="L198" s="19">
        <f t="shared" si="48"/>
        <v>1</v>
      </c>
      <c r="M198" s="19">
        <f t="shared" si="49"/>
        <v>0</v>
      </c>
      <c r="N198" s="19">
        <f t="shared" si="50"/>
        <v>3</v>
      </c>
      <c r="O198" s="19">
        <f t="shared" si="51"/>
        <v>4</v>
      </c>
      <c r="P198" s="19">
        <f t="shared" si="52"/>
        <v>7</v>
      </c>
      <c r="Q198" s="34">
        <f t="shared" si="53"/>
        <v>0</v>
      </c>
      <c r="R198" s="34" t="str">
        <f t="shared" si="54"/>
        <v>C</v>
      </c>
      <c r="S198" s="34">
        <f t="shared" si="55"/>
        <v>0</v>
      </c>
      <c r="T198" s="21" t="s">
        <v>38</v>
      </c>
    </row>
    <row r="199" spans="1:20">
      <c r="A199" s="37" t="str">
        <f t="shared" si="45"/>
        <v>ELM0202</v>
      </c>
      <c r="B199" s="175" t="s">
        <v>104</v>
      </c>
      <c r="C199" s="175"/>
      <c r="D199" s="175"/>
      <c r="E199" s="175"/>
      <c r="F199" s="175"/>
      <c r="G199" s="175"/>
      <c r="H199" s="175"/>
      <c r="I199" s="175"/>
      <c r="J199" s="19">
        <f t="shared" si="46"/>
        <v>4</v>
      </c>
      <c r="K199" s="19">
        <f t="shared" si="47"/>
        <v>2</v>
      </c>
      <c r="L199" s="19">
        <f t="shared" si="48"/>
        <v>1</v>
      </c>
      <c r="M199" s="19">
        <f t="shared" si="49"/>
        <v>0</v>
      </c>
      <c r="N199" s="19">
        <f t="shared" si="50"/>
        <v>3</v>
      </c>
      <c r="O199" s="19">
        <f t="shared" si="51"/>
        <v>4</v>
      </c>
      <c r="P199" s="19">
        <f t="shared" si="52"/>
        <v>7</v>
      </c>
      <c r="Q199" s="34" t="str">
        <f t="shared" si="53"/>
        <v>E</v>
      </c>
      <c r="R199" s="34">
        <f t="shared" si="54"/>
        <v>0</v>
      </c>
      <c r="S199" s="34">
        <f t="shared" si="55"/>
        <v>0</v>
      </c>
      <c r="T199" s="21" t="s">
        <v>38</v>
      </c>
    </row>
    <row r="200" spans="1:20">
      <c r="A200" s="37" t="str">
        <f t="shared" si="45"/>
        <v>ELM0017</v>
      </c>
      <c r="B200" s="175" t="s">
        <v>115</v>
      </c>
      <c r="C200" s="175"/>
      <c r="D200" s="175"/>
      <c r="E200" s="175"/>
      <c r="F200" s="175"/>
      <c r="G200" s="175"/>
      <c r="H200" s="175"/>
      <c r="I200" s="175"/>
      <c r="J200" s="19">
        <f t="shared" si="46"/>
        <v>5</v>
      </c>
      <c r="K200" s="19">
        <f t="shared" si="47"/>
        <v>2</v>
      </c>
      <c r="L200" s="19">
        <f t="shared" si="48"/>
        <v>1</v>
      </c>
      <c r="M200" s="19">
        <f t="shared" si="49"/>
        <v>1</v>
      </c>
      <c r="N200" s="19">
        <f t="shared" si="50"/>
        <v>4</v>
      </c>
      <c r="O200" s="19">
        <f t="shared" si="51"/>
        <v>5</v>
      </c>
      <c r="P200" s="19">
        <f t="shared" si="52"/>
        <v>9</v>
      </c>
      <c r="Q200" s="34" t="str">
        <f t="shared" si="53"/>
        <v>E</v>
      </c>
      <c r="R200" s="34">
        <f t="shared" si="54"/>
        <v>0</v>
      </c>
      <c r="S200" s="34">
        <f t="shared" si="55"/>
        <v>0</v>
      </c>
      <c r="T200" s="21" t="s">
        <v>38</v>
      </c>
    </row>
    <row r="201" spans="1:20">
      <c r="A201" s="37" t="str">
        <f t="shared" si="45"/>
        <v>ELX0201</v>
      </c>
      <c r="B201" s="175" t="s">
        <v>118</v>
      </c>
      <c r="C201" s="175"/>
      <c r="D201" s="175"/>
      <c r="E201" s="175"/>
      <c r="F201" s="175"/>
      <c r="G201" s="175"/>
      <c r="H201" s="175"/>
      <c r="I201" s="175"/>
      <c r="J201" s="19">
        <f t="shared" si="46"/>
        <v>3</v>
      </c>
      <c r="K201" s="19">
        <f t="shared" si="47"/>
        <v>2</v>
      </c>
      <c r="L201" s="19">
        <f t="shared" si="48"/>
        <v>1</v>
      </c>
      <c r="M201" s="19">
        <f t="shared" si="49"/>
        <v>0</v>
      </c>
      <c r="N201" s="19">
        <f t="shared" si="50"/>
        <v>3</v>
      </c>
      <c r="O201" s="19">
        <f t="shared" si="51"/>
        <v>2</v>
      </c>
      <c r="P201" s="19">
        <f t="shared" si="52"/>
        <v>5</v>
      </c>
      <c r="Q201" s="34">
        <f t="shared" si="53"/>
        <v>0</v>
      </c>
      <c r="R201" s="34" t="str">
        <f t="shared" si="54"/>
        <v>C</v>
      </c>
      <c r="S201" s="34">
        <f t="shared" si="55"/>
        <v>0</v>
      </c>
      <c r="T201" s="21" t="s">
        <v>38</v>
      </c>
    </row>
    <row r="202" spans="1:20">
      <c r="A202" s="22" t="s">
        <v>26</v>
      </c>
      <c r="B202" s="150"/>
      <c r="C202" s="151"/>
      <c r="D202" s="151"/>
      <c r="E202" s="151"/>
      <c r="F202" s="151"/>
      <c r="G202" s="151"/>
      <c r="H202" s="151"/>
      <c r="I202" s="152"/>
      <c r="J202" s="24">
        <f>IF(ISNA(SUM(J189:J201)),"",SUM(J189:J201))</f>
        <v>60</v>
      </c>
      <c r="K202" s="24">
        <f t="shared" ref="K202:P202" si="56">SUM(K189:K201)</f>
        <v>22</v>
      </c>
      <c r="L202" s="24">
        <f t="shared" si="56"/>
        <v>18</v>
      </c>
      <c r="M202" s="24">
        <f t="shared" si="56"/>
        <v>4</v>
      </c>
      <c r="N202" s="24">
        <f t="shared" si="56"/>
        <v>44</v>
      </c>
      <c r="O202" s="24">
        <f t="shared" si="56"/>
        <v>63</v>
      </c>
      <c r="P202" s="24">
        <f t="shared" si="56"/>
        <v>107</v>
      </c>
      <c r="Q202" s="22">
        <f>COUNTIF(Q189:Q201,"E")</f>
        <v>10</v>
      </c>
      <c r="R202" s="22">
        <f>COUNTIF(R189:R201,"C")</f>
        <v>3</v>
      </c>
      <c r="S202" s="22">
        <f>COUNTIF(S189:S201,"VP")</f>
        <v>0</v>
      </c>
      <c r="T202" s="21"/>
    </row>
    <row r="203" spans="1:20" ht="27" customHeight="1">
      <c r="A203" s="157" t="s">
        <v>54</v>
      </c>
      <c r="B203" s="158"/>
      <c r="C203" s="158"/>
      <c r="D203" s="158"/>
      <c r="E203" s="158"/>
      <c r="F203" s="158"/>
      <c r="G203" s="158"/>
      <c r="H203" s="158"/>
      <c r="I203" s="159"/>
      <c r="J203" s="24">
        <f>SUM(J202)</f>
        <v>60</v>
      </c>
      <c r="K203" s="24">
        <f t="shared" ref="K203:P203" si="57">SUM(K202)</f>
        <v>22</v>
      </c>
      <c r="L203" s="24">
        <f t="shared" si="57"/>
        <v>18</v>
      </c>
      <c r="M203" s="24">
        <f t="shared" si="57"/>
        <v>4</v>
      </c>
      <c r="N203" s="24">
        <f t="shared" si="57"/>
        <v>44</v>
      </c>
      <c r="O203" s="24">
        <f t="shared" si="57"/>
        <v>63</v>
      </c>
      <c r="P203" s="24">
        <f t="shared" si="57"/>
        <v>107</v>
      </c>
      <c r="Q203" s="24">
        <f t="shared" ref="Q203" si="58">SUM(Q202)</f>
        <v>10</v>
      </c>
      <c r="R203" s="24">
        <f t="shared" ref="R203" si="59">SUM(R202)</f>
        <v>3</v>
      </c>
      <c r="S203" s="24">
        <f t="shared" ref="S203" si="60">SUM(S202)</f>
        <v>0</v>
      </c>
      <c r="T203" s="67">
        <f>13/49</f>
        <v>0.26530612244897961</v>
      </c>
    </row>
    <row r="204" spans="1:20">
      <c r="A204" s="160" t="s">
        <v>55</v>
      </c>
      <c r="B204" s="161"/>
      <c r="C204" s="161"/>
      <c r="D204" s="161"/>
      <c r="E204" s="161"/>
      <c r="F204" s="161"/>
      <c r="G204" s="161"/>
      <c r="H204" s="161"/>
      <c r="I204" s="161"/>
      <c r="J204" s="162"/>
      <c r="K204" s="24">
        <f>K202*14</f>
        <v>308</v>
      </c>
      <c r="L204" s="24">
        <f t="shared" ref="L204:P204" si="61">L202*14</f>
        <v>252</v>
      </c>
      <c r="M204" s="24">
        <f t="shared" si="61"/>
        <v>56</v>
      </c>
      <c r="N204" s="24">
        <f t="shared" si="61"/>
        <v>616</v>
      </c>
      <c r="O204" s="24">
        <f t="shared" si="61"/>
        <v>882</v>
      </c>
      <c r="P204" s="24">
        <f t="shared" si="61"/>
        <v>1498</v>
      </c>
      <c r="Q204" s="123"/>
      <c r="R204" s="124"/>
      <c r="S204" s="124"/>
      <c r="T204" s="125"/>
    </row>
    <row r="205" spans="1:20">
      <c r="A205" s="163"/>
      <c r="B205" s="164"/>
      <c r="C205" s="164"/>
      <c r="D205" s="164"/>
      <c r="E205" s="164"/>
      <c r="F205" s="164"/>
      <c r="G205" s="164"/>
      <c r="H205" s="164"/>
      <c r="I205" s="164"/>
      <c r="J205" s="165"/>
      <c r="K205" s="129">
        <f>SUM(K204:M204)</f>
        <v>616</v>
      </c>
      <c r="L205" s="130"/>
      <c r="M205" s="131"/>
      <c r="N205" s="132">
        <f>SUM(N204:O204)</f>
        <v>1498</v>
      </c>
      <c r="O205" s="133"/>
      <c r="P205" s="134"/>
      <c r="Q205" s="126"/>
      <c r="R205" s="127"/>
      <c r="S205" s="127"/>
      <c r="T205" s="128"/>
    </row>
    <row r="207" spans="1:20" ht="23.25" customHeight="1">
      <c r="A207" s="156" t="s">
        <v>66</v>
      </c>
      <c r="B207" s="178"/>
      <c r="C207" s="178"/>
      <c r="D207" s="178"/>
      <c r="E207" s="178"/>
      <c r="F207" s="178"/>
      <c r="G207" s="178"/>
      <c r="H207" s="178"/>
      <c r="I207" s="178"/>
      <c r="J207" s="178"/>
      <c r="K207" s="178"/>
      <c r="L207" s="178"/>
      <c r="M207" s="178"/>
      <c r="N207" s="178"/>
      <c r="O207" s="178"/>
      <c r="P207" s="178"/>
      <c r="Q207" s="178"/>
      <c r="R207" s="178"/>
      <c r="S207" s="178"/>
      <c r="T207" s="178"/>
    </row>
    <row r="208" spans="1:20" ht="26.25" customHeight="1">
      <c r="A208" s="156" t="s">
        <v>28</v>
      </c>
      <c r="B208" s="156" t="s">
        <v>27</v>
      </c>
      <c r="C208" s="156"/>
      <c r="D208" s="156"/>
      <c r="E208" s="156"/>
      <c r="F208" s="156"/>
      <c r="G208" s="156"/>
      <c r="H208" s="156"/>
      <c r="I208" s="156"/>
      <c r="J208" s="177" t="s">
        <v>42</v>
      </c>
      <c r="K208" s="177" t="s">
        <v>25</v>
      </c>
      <c r="L208" s="177"/>
      <c r="M208" s="177"/>
      <c r="N208" s="177" t="s">
        <v>43</v>
      </c>
      <c r="O208" s="177"/>
      <c r="P208" s="177"/>
      <c r="Q208" s="177" t="s">
        <v>24</v>
      </c>
      <c r="R208" s="177"/>
      <c r="S208" s="177"/>
      <c r="T208" s="177" t="s">
        <v>23</v>
      </c>
    </row>
    <row r="209" spans="1:20">
      <c r="A209" s="156"/>
      <c r="B209" s="156"/>
      <c r="C209" s="156"/>
      <c r="D209" s="156"/>
      <c r="E209" s="156"/>
      <c r="F209" s="156"/>
      <c r="G209" s="156"/>
      <c r="H209" s="156"/>
      <c r="I209" s="156"/>
      <c r="J209" s="177"/>
      <c r="K209" s="35" t="s">
        <v>29</v>
      </c>
      <c r="L209" s="35" t="s">
        <v>30</v>
      </c>
      <c r="M209" s="35" t="s">
        <v>31</v>
      </c>
      <c r="N209" s="35" t="s">
        <v>35</v>
      </c>
      <c r="O209" s="35" t="s">
        <v>7</v>
      </c>
      <c r="P209" s="35" t="s">
        <v>32</v>
      </c>
      <c r="Q209" s="35" t="s">
        <v>33</v>
      </c>
      <c r="R209" s="35" t="s">
        <v>29</v>
      </c>
      <c r="S209" s="35" t="s">
        <v>34</v>
      </c>
      <c r="T209" s="177"/>
    </row>
    <row r="210" spans="1:20" ht="18.75" customHeight="1">
      <c r="A210" s="153" t="s">
        <v>63</v>
      </c>
      <c r="B210" s="154"/>
      <c r="C210" s="154"/>
      <c r="D210" s="154"/>
      <c r="E210" s="154"/>
      <c r="F210" s="154"/>
      <c r="G210" s="154"/>
      <c r="H210" s="154"/>
      <c r="I210" s="154"/>
      <c r="J210" s="154"/>
      <c r="K210" s="154"/>
      <c r="L210" s="154"/>
      <c r="M210" s="154"/>
      <c r="N210" s="154"/>
      <c r="O210" s="154"/>
      <c r="P210" s="154"/>
      <c r="Q210" s="154"/>
      <c r="R210" s="154"/>
      <c r="S210" s="154"/>
      <c r="T210" s="155"/>
    </row>
    <row r="211" spans="1:20">
      <c r="A211" s="37" t="str">
        <f t="shared" ref="A211:A225" si="62">IF(ISNA(INDEX($A$31:$T$182,MATCH($B211,$B$31:$B$182,0),1)),"",INDEX($A$31:$T$182,MATCH($B211,$B$31:$B$182,0),1))</f>
        <v>ELM0010</v>
      </c>
      <c r="B211" s="175" t="s">
        <v>98</v>
      </c>
      <c r="C211" s="175"/>
      <c r="D211" s="175"/>
      <c r="E211" s="175"/>
      <c r="F211" s="175"/>
      <c r="G211" s="175"/>
      <c r="H211" s="175"/>
      <c r="I211" s="175"/>
      <c r="J211" s="19">
        <f t="shared" ref="J211:J229" si="63">IF(ISNA(INDEX($A$31:$T$182,MATCH($B211,$B$31:$B$182,0),10)),"",INDEX($A$31:$T$182,MATCH($B211,$B$31:$B$182,0),10))</f>
        <v>5</v>
      </c>
      <c r="K211" s="19">
        <f t="shared" ref="K211:K229" si="64">IF(ISNA(INDEX($A$31:$T$182,MATCH($B211,$B$31:$B$182,0),11)),"",INDEX($A$31:$T$182,MATCH($B211,$B$31:$B$182,0),11))</f>
        <v>2</v>
      </c>
      <c r="L211" s="19">
        <f t="shared" ref="L211:L221" si="65">IF(ISNA(INDEX($A$31:$T$182,MATCH($B211,$B$31:$B$182,0),12)),"",INDEX($A$31:$T$182,MATCH($B211,$B$31:$B$182,0),12))</f>
        <v>1</v>
      </c>
      <c r="M211" s="19">
        <f t="shared" ref="M211:M221" si="66">IF(ISNA(INDEX($A$31:$T$182,MATCH($B211,$B$31:$B$182,0),13)),"",INDEX($A$31:$T$182,MATCH($B211,$B$31:$B$182,0),13))</f>
        <v>1</v>
      </c>
      <c r="N211" s="19">
        <f t="shared" ref="N211:N229" si="67">IF(ISNA(INDEX($A$31:$T$182,MATCH($B211,$B$31:$B$182,0),14)),"",INDEX($A$31:$T$182,MATCH($B211,$B$31:$B$182,0),14))</f>
        <v>4</v>
      </c>
      <c r="O211" s="19">
        <f t="shared" ref="O211:O229" si="68">IF(ISNA(INDEX($A$31:$T$182,MATCH($B211,$B$31:$B$182,0),15)),"",INDEX($A$31:$T$182,MATCH($B211,$B$31:$B$182,0),15))</f>
        <v>5</v>
      </c>
      <c r="P211" s="19">
        <f t="shared" ref="P211:P229" si="69">IF(ISNA(INDEX($A$31:$T$182,MATCH($B211,$B$31:$B$182,0),16)),"",INDEX($A$31:$T$182,MATCH($B211,$B$31:$B$182,0),16))</f>
        <v>9</v>
      </c>
      <c r="Q211" s="34" t="str">
        <f t="shared" ref="Q211:Q229" si="70">IF(ISNA(INDEX($A$31:$T$182,MATCH($B211,$B$31:$B$182,0),17)),"",INDEX($A$31:$T$182,MATCH($B211,$B$31:$B$182,0),17))</f>
        <v>E</v>
      </c>
      <c r="R211" s="34">
        <f t="shared" ref="R211:R229" si="71">IF(ISNA(INDEX($A$31:$T$182,MATCH($B211,$B$31:$B$182,0),18)),"",INDEX($A$31:$T$182,MATCH($B211,$B$31:$B$182,0),18))</f>
        <v>0</v>
      </c>
      <c r="S211" s="34">
        <f t="shared" ref="S211:S225" si="72">IF(ISNA(INDEX($A$31:$T$182,MATCH($B211,$B$31:$B$182,0),19)),"",INDEX($A$31:$T$182,MATCH($B211,$B$31:$B$182,0),19))</f>
        <v>0</v>
      </c>
      <c r="T211" s="18" t="s">
        <v>40</v>
      </c>
    </row>
    <row r="212" spans="1:20">
      <c r="A212" s="37" t="str">
        <f t="shared" si="62"/>
        <v>ELM0014</v>
      </c>
      <c r="B212" s="175" t="s">
        <v>109</v>
      </c>
      <c r="C212" s="175"/>
      <c r="D212" s="175"/>
      <c r="E212" s="175"/>
      <c r="F212" s="175"/>
      <c r="G212" s="175"/>
      <c r="H212" s="175"/>
      <c r="I212" s="175"/>
      <c r="J212" s="19">
        <f t="shared" si="63"/>
        <v>5</v>
      </c>
      <c r="K212" s="19">
        <f t="shared" si="64"/>
        <v>2</v>
      </c>
      <c r="L212" s="19">
        <f t="shared" si="65"/>
        <v>2</v>
      </c>
      <c r="M212" s="19">
        <f t="shared" si="66"/>
        <v>0</v>
      </c>
      <c r="N212" s="19">
        <f t="shared" si="67"/>
        <v>4</v>
      </c>
      <c r="O212" s="19">
        <f t="shared" si="68"/>
        <v>5</v>
      </c>
      <c r="P212" s="19">
        <f t="shared" si="69"/>
        <v>9</v>
      </c>
      <c r="Q212" s="34" t="str">
        <f t="shared" si="70"/>
        <v>E</v>
      </c>
      <c r="R212" s="34">
        <f t="shared" si="71"/>
        <v>0</v>
      </c>
      <c r="S212" s="34">
        <f t="shared" si="72"/>
        <v>0</v>
      </c>
      <c r="T212" s="18" t="s">
        <v>40</v>
      </c>
    </row>
    <row r="213" spans="1:20">
      <c r="A213" s="37" t="str">
        <f t="shared" si="62"/>
        <v>ELM0013</v>
      </c>
      <c r="B213" s="175" t="s">
        <v>111</v>
      </c>
      <c r="C213" s="175"/>
      <c r="D213" s="175"/>
      <c r="E213" s="175"/>
      <c r="F213" s="175"/>
      <c r="G213" s="175"/>
      <c r="H213" s="175"/>
      <c r="I213" s="175"/>
      <c r="J213" s="19">
        <f t="shared" si="63"/>
        <v>6</v>
      </c>
      <c r="K213" s="19">
        <f t="shared" si="64"/>
        <v>2</v>
      </c>
      <c r="L213" s="19">
        <f t="shared" si="65"/>
        <v>1</v>
      </c>
      <c r="M213" s="19">
        <f t="shared" si="66"/>
        <v>1</v>
      </c>
      <c r="N213" s="19">
        <f t="shared" si="67"/>
        <v>4</v>
      </c>
      <c r="O213" s="19">
        <f t="shared" si="68"/>
        <v>7</v>
      </c>
      <c r="P213" s="19">
        <f t="shared" si="69"/>
        <v>11</v>
      </c>
      <c r="Q213" s="34" t="str">
        <f t="shared" si="70"/>
        <v>E</v>
      </c>
      <c r="R213" s="34">
        <f t="shared" si="71"/>
        <v>0</v>
      </c>
      <c r="S213" s="34">
        <f t="shared" si="72"/>
        <v>0</v>
      </c>
      <c r="T213" s="18" t="s">
        <v>40</v>
      </c>
    </row>
    <row r="214" spans="1:20">
      <c r="A214" s="37" t="str">
        <f t="shared" si="62"/>
        <v>ELM0016</v>
      </c>
      <c r="B214" s="175" t="s">
        <v>113</v>
      </c>
      <c r="C214" s="175"/>
      <c r="D214" s="175"/>
      <c r="E214" s="175"/>
      <c r="F214" s="175"/>
      <c r="G214" s="175"/>
      <c r="H214" s="175"/>
      <c r="I214" s="175"/>
      <c r="J214" s="19">
        <f t="shared" si="63"/>
        <v>5</v>
      </c>
      <c r="K214" s="19">
        <f t="shared" si="64"/>
        <v>1</v>
      </c>
      <c r="L214" s="19">
        <f t="shared" si="65"/>
        <v>1</v>
      </c>
      <c r="M214" s="19">
        <f t="shared" si="66"/>
        <v>1</v>
      </c>
      <c r="N214" s="19">
        <f t="shared" si="67"/>
        <v>3</v>
      </c>
      <c r="O214" s="19">
        <f t="shared" si="68"/>
        <v>6</v>
      </c>
      <c r="P214" s="19">
        <f t="shared" si="69"/>
        <v>9</v>
      </c>
      <c r="Q214" s="34" t="str">
        <f t="shared" si="70"/>
        <v>E</v>
      </c>
      <c r="R214" s="34">
        <f t="shared" si="71"/>
        <v>0</v>
      </c>
      <c r="S214" s="34">
        <f t="shared" si="72"/>
        <v>0</v>
      </c>
      <c r="T214" s="18" t="s">
        <v>40</v>
      </c>
    </row>
    <row r="215" spans="1:20">
      <c r="A215" s="37" t="str">
        <f t="shared" si="62"/>
        <v>ELX0202</v>
      </c>
      <c r="B215" s="175" t="s">
        <v>120</v>
      </c>
      <c r="C215" s="175"/>
      <c r="D215" s="175"/>
      <c r="E215" s="175"/>
      <c r="F215" s="175"/>
      <c r="G215" s="175"/>
      <c r="H215" s="175"/>
      <c r="I215" s="175"/>
      <c r="J215" s="19">
        <f t="shared" si="63"/>
        <v>3</v>
      </c>
      <c r="K215" s="19">
        <f t="shared" si="64"/>
        <v>2</v>
      </c>
      <c r="L215" s="19">
        <f t="shared" si="65"/>
        <v>1</v>
      </c>
      <c r="M215" s="19">
        <f t="shared" si="66"/>
        <v>0</v>
      </c>
      <c r="N215" s="19">
        <f t="shared" si="67"/>
        <v>3</v>
      </c>
      <c r="O215" s="19">
        <f t="shared" si="68"/>
        <v>2</v>
      </c>
      <c r="P215" s="19">
        <f t="shared" si="69"/>
        <v>5</v>
      </c>
      <c r="Q215" s="34">
        <f t="shared" si="70"/>
        <v>0</v>
      </c>
      <c r="R215" s="34" t="str">
        <f t="shared" si="71"/>
        <v>C</v>
      </c>
      <c r="S215" s="34">
        <f t="shared" si="72"/>
        <v>0</v>
      </c>
      <c r="T215" s="18" t="s">
        <v>40</v>
      </c>
    </row>
    <row r="216" spans="1:20">
      <c r="A216" s="37" t="str">
        <f t="shared" si="62"/>
        <v>ELM0148</v>
      </c>
      <c r="B216" s="175" t="s">
        <v>122</v>
      </c>
      <c r="C216" s="175"/>
      <c r="D216" s="175"/>
      <c r="E216" s="175"/>
      <c r="F216" s="175"/>
      <c r="G216" s="175"/>
      <c r="H216" s="175"/>
      <c r="I216" s="175"/>
      <c r="J216" s="19">
        <f t="shared" si="63"/>
        <v>4</v>
      </c>
      <c r="K216" s="19">
        <f t="shared" si="64"/>
        <v>2</v>
      </c>
      <c r="L216" s="19">
        <f t="shared" si="65"/>
        <v>1</v>
      </c>
      <c r="M216" s="19">
        <f t="shared" si="66"/>
        <v>0</v>
      </c>
      <c r="N216" s="19">
        <f t="shared" si="67"/>
        <v>3</v>
      </c>
      <c r="O216" s="19">
        <f t="shared" si="68"/>
        <v>4</v>
      </c>
      <c r="P216" s="19">
        <f t="shared" si="69"/>
        <v>7</v>
      </c>
      <c r="Q216" s="34" t="str">
        <f t="shared" si="70"/>
        <v>E</v>
      </c>
      <c r="R216" s="34">
        <f t="shared" si="71"/>
        <v>0</v>
      </c>
      <c r="S216" s="34">
        <f t="shared" si="72"/>
        <v>0</v>
      </c>
      <c r="T216" s="18" t="s">
        <v>40</v>
      </c>
    </row>
    <row r="217" spans="1:20">
      <c r="A217" s="37" t="str">
        <f t="shared" si="62"/>
        <v>ELM0061</v>
      </c>
      <c r="B217" s="175" t="s">
        <v>124</v>
      </c>
      <c r="C217" s="175"/>
      <c r="D217" s="175"/>
      <c r="E217" s="175"/>
      <c r="F217" s="175"/>
      <c r="G217" s="175"/>
      <c r="H217" s="175"/>
      <c r="I217" s="175"/>
      <c r="J217" s="19">
        <f t="shared" si="63"/>
        <v>4</v>
      </c>
      <c r="K217" s="19">
        <f t="shared" si="64"/>
        <v>2</v>
      </c>
      <c r="L217" s="19">
        <f t="shared" si="65"/>
        <v>1</v>
      </c>
      <c r="M217" s="19">
        <f t="shared" si="66"/>
        <v>0</v>
      </c>
      <c r="N217" s="19">
        <f t="shared" si="67"/>
        <v>3</v>
      </c>
      <c r="O217" s="19">
        <f t="shared" si="68"/>
        <v>4</v>
      </c>
      <c r="P217" s="19">
        <f t="shared" si="69"/>
        <v>7</v>
      </c>
      <c r="Q217" s="34" t="str">
        <f t="shared" si="70"/>
        <v>E</v>
      </c>
      <c r="R217" s="34">
        <f t="shared" si="71"/>
        <v>0</v>
      </c>
      <c r="S217" s="34">
        <f t="shared" si="72"/>
        <v>0</v>
      </c>
      <c r="T217" s="18" t="s">
        <v>40</v>
      </c>
    </row>
    <row r="218" spans="1:20">
      <c r="A218" s="37" t="str">
        <f t="shared" si="62"/>
        <v>ELM0071</v>
      </c>
      <c r="B218" s="175" t="s">
        <v>126</v>
      </c>
      <c r="C218" s="175"/>
      <c r="D218" s="175"/>
      <c r="E218" s="175"/>
      <c r="F218" s="175"/>
      <c r="G218" s="175"/>
      <c r="H218" s="175"/>
      <c r="I218" s="175"/>
      <c r="J218" s="19">
        <f t="shared" si="63"/>
        <v>5</v>
      </c>
      <c r="K218" s="19">
        <f t="shared" si="64"/>
        <v>2</v>
      </c>
      <c r="L218" s="19">
        <f t="shared" si="65"/>
        <v>2</v>
      </c>
      <c r="M218" s="19">
        <f t="shared" si="66"/>
        <v>0</v>
      </c>
      <c r="N218" s="19">
        <f t="shared" si="67"/>
        <v>4</v>
      </c>
      <c r="O218" s="19">
        <f t="shared" si="68"/>
        <v>5</v>
      </c>
      <c r="P218" s="19">
        <f t="shared" si="69"/>
        <v>9</v>
      </c>
      <c r="Q218" s="34" t="str">
        <f t="shared" si="70"/>
        <v>E</v>
      </c>
      <c r="R218" s="34">
        <f t="shared" si="71"/>
        <v>0</v>
      </c>
      <c r="S218" s="34">
        <f t="shared" si="72"/>
        <v>0</v>
      </c>
      <c r="T218" s="18" t="s">
        <v>40</v>
      </c>
    </row>
    <row r="219" spans="1:20">
      <c r="A219" s="37" t="str">
        <f t="shared" si="62"/>
        <v>ELM0040</v>
      </c>
      <c r="B219" s="175" t="s">
        <v>128</v>
      </c>
      <c r="C219" s="175"/>
      <c r="D219" s="175"/>
      <c r="E219" s="175"/>
      <c r="F219" s="175"/>
      <c r="G219" s="175"/>
      <c r="H219" s="175"/>
      <c r="I219" s="175"/>
      <c r="J219" s="19">
        <f t="shared" si="63"/>
        <v>4</v>
      </c>
      <c r="K219" s="19">
        <f t="shared" si="64"/>
        <v>1</v>
      </c>
      <c r="L219" s="19">
        <f t="shared" si="65"/>
        <v>2</v>
      </c>
      <c r="M219" s="19">
        <f t="shared" si="66"/>
        <v>0</v>
      </c>
      <c r="N219" s="19">
        <f t="shared" si="67"/>
        <v>3</v>
      </c>
      <c r="O219" s="19">
        <f t="shared" si="68"/>
        <v>4</v>
      </c>
      <c r="P219" s="19">
        <f t="shared" si="69"/>
        <v>7</v>
      </c>
      <c r="Q219" s="34" t="str">
        <f t="shared" si="70"/>
        <v>E</v>
      </c>
      <c r="R219" s="34">
        <f t="shared" si="71"/>
        <v>0</v>
      </c>
      <c r="S219" s="34">
        <f t="shared" si="72"/>
        <v>0</v>
      </c>
      <c r="T219" s="18" t="s">
        <v>40</v>
      </c>
    </row>
    <row r="220" spans="1:20">
      <c r="A220" s="37" t="str">
        <f t="shared" si="62"/>
        <v>ELM0198</v>
      </c>
      <c r="B220" s="175" t="s">
        <v>130</v>
      </c>
      <c r="C220" s="175"/>
      <c r="D220" s="175"/>
      <c r="E220" s="175"/>
      <c r="F220" s="175"/>
      <c r="G220" s="175"/>
      <c r="H220" s="175"/>
      <c r="I220" s="175"/>
      <c r="J220" s="19">
        <f t="shared" si="63"/>
        <v>4</v>
      </c>
      <c r="K220" s="19">
        <f t="shared" si="64"/>
        <v>2</v>
      </c>
      <c r="L220" s="19">
        <f t="shared" si="65"/>
        <v>2</v>
      </c>
      <c r="M220" s="19">
        <f t="shared" si="66"/>
        <v>0</v>
      </c>
      <c r="N220" s="19">
        <f t="shared" si="67"/>
        <v>4</v>
      </c>
      <c r="O220" s="19">
        <f t="shared" si="68"/>
        <v>3</v>
      </c>
      <c r="P220" s="19">
        <f t="shared" si="69"/>
        <v>7</v>
      </c>
      <c r="Q220" s="34" t="str">
        <f t="shared" si="70"/>
        <v>E</v>
      </c>
      <c r="R220" s="34">
        <f t="shared" si="71"/>
        <v>0</v>
      </c>
      <c r="S220" s="34">
        <f t="shared" si="72"/>
        <v>0</v>
      </c>
      <c r="T220" s="18" t="s">
        <v>40</v>
      </c>
    </row>
    <row r="221" spans="1:20">
      <c r="A221" s="37" t="str">
        <f t="shared" si="62"/>
        <v>ELX0052</v>
      </c>
      <c r="B221" s="175" t="s">
        <v>133</v>
      </c>
      <c r="C221" s="175"/>
      <c r="D221" s="175"/>
      <c r="E221" s="175"/>
      <c r="F221" s="175"/>
      <c r="G221" s="175"/>
      <c r="H221" s="175"/>
      <c r="I221" s="175"/>
      <c r="J221" s="19">
        <f t="shared" si="63"/>
        <v>4</v>
      </c>
      <c r="K221" s="19">
        <f t="shared" si="64"/>
        <v>2</v>
      </c>
      <c r="L221" s="19">
        <f t="shared" si="65"/>
        <v>1</v>
      </c>
      <c r="M221" s="19">
        <f t="shared" si="66"/>
        <v>0</v>
      </c>
      <c r="N221" s="19">
        <f t="shared" si="67"/>
        <v>3</v>
      </c>
      <c r="O221" s="19">
        <f t="shared" si="68"/>
        <v>4</v>
      </c>
      <c r="P221" s="19">
        <f t="shared" si="69"/>
        <v>7</v>
      </c>
      <c r="Q221" s="34">
        <f t="shared" si="70"/>
        <v>0</v>
      </c>
      <c r="R221" s="34" t="str">
        <f t="shared" si="71"/>
        <v>C</v>
      </c>
      <c r="S221" s="34">
        <f t="shared" si="72"/>
        <v>0</v>
      </c>
      <c r="T221" s="18" t="s">
        <v>40</v>
      </c>
    </row>
    <row r="222" spans="1:20">
      <c r="A222" s="37" t="str">
        <f t="shared" si="62"/>
        <v>ELM0150</v>
      </c>
      <c r="B222" s="175" t="s">
        <v>135</v>
      </c>
      <c r="C222" s="175"/>
      <c r="D222" s="175"/>
      <c r="E222" s="175"/>
      <c r="F222" s="175"/>
      <c r="G222" s="175"/>
      <c r="H222" s="175"/>
      <c r="I222" s="175"/>
      <c r="J222" s="19">
        <f t="shared" si="63"/>
        <v>3</v>
      </c>
      <c r="K222" s="114" t="str">
        <f t="shared" si="64"/>
        <v>3săpt.x30ore=90 ore</v>
      </c>
      <c r="L222" s="115"/>
      <c r="M222" s="116"/>
      <c r="N222" s="19">
        <f t="shared" si="67"/>
        <v>1</v>
      </c>
      <c r="O222" s="19">
        <f t="shared" si="68"/>
        <v>4</v>
      </c>
      <c r="P222" s="19">
        <f t="shared" si="69"/>
        <v>5</v>
      </c>
      <c r="Q222" s="34">
        <f t="shared" si="70"/>
        <v>0</v>
      </c>
      <c r="R222" s="34" t="str">
        <f t="shared" si="71"/>
        <v>C</v>
      </c>
      <c r="S222" s="34">
        <f t="shared" si="72"/>
        <v>0</v>
      </c>
      <c r="T222" s="18" t="s">
        <v>40</v>
      </c>
    </row>
    <row r="223" spans="1:20">
      <c r="A223" s="37" t="str">
        <f t="shared" si="62"/>
        <v>ELM0046</v>
      </c>
      <c r="B223" s="175" t="s">
        <v>138</v>
      </c>
      <c r="C223" s="175"/>
      <c r="D223" s="175"/>
      <c r="E223" s="175"/>
      <c r="F223" s="175"/>
      <c r="G223" s="175"/>
      <c r="H223" s="175"/>
      <c r="I223" s="175"/>
      <c r="J223" s="19">
        <f t="shared" si="63"/>
        <v>5</v>
      </c>
      <c r="K223" s="19">
        <f t="shared" si="64"/>
        <v>1</v>
      </c>
      <c r="L223" s="19">
        <f t="shared" ref="L223:L229" si="73">IF(ISNA(INDEX($A$31:$T$182,MATCH($B223,$B$31:$B$182,0),12)),"",INDEX($A$31:$T$182,MATCH($B223,$B$31:$B$182,0),12))</f>
        <v>2</v>
      </c>
      <c r="M223" s="19">
        <f t="shared" ref="M223:M229" si="74">IF(ISNA(INDEX($A$31:$T$182,MATCH($B223,$B$31:$B$182,0),13)),"",INDEX($A$31:$T$182,MATCH($B223,$B$31:$B$182,0),13))</f>
        <v>0</v>
      </c>
      <c r="N223" s="19">
        <f t="shared" si="67"/>
        <v>3</v>
      </c>
      <c r="O223" s="19">
        <f t="shared" si="68"/>
        <v>6</v>
      </c>
      <c r="P223" s="19">
        <f t="shared" si="69"/>
        <v>9</v>
      </c>
      <c r="Q223" s="34" t="str">
        <f t="shared" si="70"/>
        <v>E</v>
      </c>
      <c r="R223" s="34">
        <f t="shared" si="71"/>
        <v>0</v>
      </c>
      <c r="S223" s="34">
        <f t="shared" si="72"/>
        <v>0</v>
      </c>
      <c r="T223" s="18" t="s">
        <v>40</v>
      </c>
    </row>
    <row r="224" spans="1:20">
      <c r="A224" s="37" t="str">
        <f t="shared" si="62"/>
        <v>ELM0137</v>
      </c>
      <c r="B224" s="175" t="s">
        <v>292</v>
      </c>
      <c r="C224" s="175"/>
      <c r="D224" s="175"/>
      <c r="E224" s="175"/>
      <c r="F224" s="175"/>
      <c r="G224" s="175"/>
      <c r="H224" s="175"/>
      <c r="I224" s="175"/>
      <c r="J224" s="19">
        <f t="shared" si="63"/>
        <v>5</v>
      </c>
      <c r="K224" s="19">
        <f t="shared" si="64"/>
        <v>2</v>
      </c>
      <c r="L224" s="19">
        <f t="shared" si="73"/>
        <v>2</v>
      </c>
      <c r="M224" s="19">
        <f t="shared" si="74"/>
        <v>0</v>
      </c>
      <c r="N224" s="19">
        <f t="shared" si="67"/>
        <v>4</v>
      </c>
      <c r="O224" s="19">
        <f t="shared" si="68"/>
        <v>5</v>
      </c>
      <c r="P224" s="19">
        <f t="shared" si="69"/>
        <v>9</v>
      </c>
      <c r="Q224" s="34" t="str">
        <f t="shared" si="70"/>
        <v>E</v>
      </c>
      <c r="R224" s="34">
        <f t="shared" si="71"/>
        <v>0</v>
      </c>
      <c r="S224" s="34">
        <f t="shared" si="72"/>
        <v>0</v>
      </c>
      <c r="T224" s="18" t="s">
        <v>40</v>
      </c>
    </row>
    <row r="225" spans="1:20">
      <c r="A225" s="37" t="str">
        <f t="shared" si="62"/>
        <v>ELM0229</v>
      </c>
      <c r="B225" s="175" t="s">
        <v>141</v>
      </c>
      <c r="C225" s="175"/>
      <c r="D225" s="175"/>
      <c r="E225" s="175"/>
      <c r="F225" s="175"/>
      <c r="G225" s="175"/>
      <c r="H225" s="175"/>
      <c r="I225" s="175"/>
      <c r="J225" s="19">
        <f t="shared" si="63"/>
        <v>4</v>
      </c>
      <c r="K225" s="19">
        <f t="shared" si="64"/>
        <v>1</v>
      </c>
      <c r="L225" s="19">
        <f t="shared" si="73"/>
        <v>1</v>
      </c>
      <c r="M225" s="19">
        <f t="shared" si="74"/>
        <v>1</v>
      </c>
      <c r="N225" s="19">
        <f t="shared" si="67"/>
        <v>3</v>
      </c>
      <c r="O225" s="19">
        <f t="shared" si="68"/>
        <v>4</v>
      </c>
      <c r="P225" s="19">
        <f t="shared" si="69"/>
        <v>7</v>
      </c>
      <c r="Q225" s="34" t="str">
        <f t="shared" si="70"/>
        <v>E</v>
      </c>
      <c r="R225" s="34">
        <f t="shared" si="71"/>
        <v>0</v>
      </c>
      <c r="S225" s="34">
        <f t="shared" si="72"/>
        <v>0</v>
      </c>
      <c r="T225" s="18" t="s">
        <v>40</v>
      </c>
    </row>
    <row r="226" spans="1:20" s="49" customFormat="1">
      <c r="A226" s="37" t="s">
        <v>142</v>
      </c>
      <c r="B226" s="120" t="s">
        <v>143</v>
      </c>
      <c r="C226" s="121"/>
      <c r="D226" s="121"/>
      <c r="E226" s="121"/>
      <c r="F226" s="121"/>
      <c r="G226" s="121"/>
      <c r="H226" s="121"/>
      <c r="I226" s="122"/>
      <c r="J226" s="19">
        <f t="shared" si="63"/>
        <v>4</v>
      </c>
      <c r="K226" s="19">
        <f t="shared" si="64"/>
        <v>2</v>
      </c>
      <c r="L226" s="19">
        <f t="shared" si="73"/>
        <v>2</v>
      </c>
      <c r="M226" s="19">
        <f t="shared" si="74"/>
        <v>0</v>
      </c>
      <c r="N226" s="19">
        <f t="shared" si="67"/>
        <v>4</v>
      </c>
      <c r="O226" s="19">
        <f t="shared" si="68"/>
        <v>3</v>
      </c>
      <c r="P226" s="19">
        <f t="shared" si="69"/>
        <v>7</v>
      </c>
      <c r="Q226" s="34" t="str">
        <f t="shared" si="70"/>
        <v>E</v>
      </c>
      <c r="R226" s="34">
        <f t="shared" si="71"/>
        <v>0</v>
      </c>
      <c r="S226" s="34"/>
      <c r="T226" s="43" t="s">
        <v>40</v>
      </c>
    </row>
    <row r="227" spans="1:20" s="49" customFormat="1">
      <c r="A227" s="37" t="s">
        <v>144</v>
      </c>
      <c r="B227" s="120" t="s">
        <v>145</v>
      </c>
      <c r="C227" s="121"/>
      <c r="D227" s="121"/>
      <c r="E227" s="121"/>
      <c r="F227" s="121"/>
      <c r="G227" s="121"/>
      <c r="H227" s="121"/>
      <c r="I227" s="122"/>
      <c r="J227" s="19">
        <f t="shared" si="63"/>
        <v>4</v>
      </c>
      <c r="K227" s="19">
        <f t="shared" si="64"/>
        <v>1</v>
      </c>
      <c r="L227" s="19">
        <f t="shared" si="73"/>
        <v>1</v>
      </c>
      <c r="M227" s="19">
        <f t="shared" si="74"/>
        <v>1</v>
      </c>
      <c r="N227" s="19">
        <f t="shared" si="67"/>
        <v>3</v>
      </c>
      <c r="O227" s="19">
        <f t="shared" si="68"/>
        <v>4</v>
      </c>
      <c r="P227" s="19">
        <f t="shared" si="69"/>
        <v>7</v>
      </c>
      <c r="Q227" s="34">
        <f t="shared" si="70"/>
        <v>0</v>
      </c>
      <c r="R227" s="34" t="str">
        <f t="shared" si="71"/>
        <v>C</v>
      </c>
      <c r="S227" s="34"/>
      <c r="T227" s="43" t="s">
        <v>40</v>
      </c>
    </row>
    <row r="228" spans="1:20" s="49" customFormat="1">
      <c r="A228" s="37" t="s">
        <v>146</v>
      </c>
      <c r="B228" s="120" t="s">
        <v>147</v>
      </c>
      <c r="C228" s="121"/>
      <c r="D228" s="121"/>
      <c r="E228" s="121"/>
      <c r="F228" s="121"/>
      <c r="G228" s="121"/>
      <c r="H228" s="121"/>
      <c r="I228" s="122"/>
      <c r="J228" s="19">
        <f t="shared" si="63"/>
        <v>4</v>
      </c>
      <c r="K228" s="19">
        <f t="shared" si="64"/>
        <v>2</v>
      </c>
      <c r="L228" s="19">
        <f t="shared" si="73"/>
        <v>1</v>
      </c>
      <c r="M228" s="19">
        <f t="shared" si="74"/>
        <v>0</v>
      </c>
      <c r="N228" s="19">
        <f t="shared" si="67"/>
        <v>3</v>
      </c>
      <c r="O228" s="19">
        <f t="shared" si="68"/>
        <v>4</v>
      </c>
      <c r="P228" s="19">
        <f t="shared" si="69"/>
        <v>7</v>
      </c>
      <c r="Q228" s="34">
        <f t="shared" si="70"/>
        <v>0</v>
      </c>
      <c r="R228" s="34" t="str">
        <f t="shared" si="71"/>
        <v>C</v>
      </c>
      <c r="S228" s="34"/>
      <c r="T228" s="43" t="s">
        <v>40</v>
      </c>
    </row>
    <row r="229" spans="1:20">
      <c r="A229" s="37" t="str">
        <f>IF(ISNA(INDEX($A$31:$T$182,MATCH($B229,$B$31:$B$182,0),1)),"",INDEX($A$31:$T$182,MATCH($B229,$B$31:$B$182,0),1))</f>
        <v>ELX0120</v>
      </c>
      <c r="B229" s="175" t="s">
        <v>149</v>
      </c>
      <c r="C229" s="175"/>
      <c r="D229" s="175"/>
      <c r="E229" s="175"/>
      <c r="F229" s="175"/>
      <c r="G229" s="175"/>
      <c r="H229" s="175"/>
      <c r="I229" s="175"/>
      <c r="J229" s="19">
        <f t="shared" si="63"/>
        <v>3</v>
      </c>
      <c r="K229" s="19">
        <f t="shared" si="64"/>
        <v>1</v>
      </c>
      <c r="L229" s="19">
        <f t="shared" si="73"/>
        <v>1</v>
      </c>
      <c r="M229" s="19">
        <f t="shared" si="74"/>
        <v>0</v>
      </c>
      <c r="N229" s="19">
        <f t="shared" si="67"/>
        <v>2</v>
      </c>
      <c r="O229" s="19">
        <f t="shared" si="68"/>
        <v>3</v>
      </c>
      <c r="P229" s="19">
        <f t="shared" si="69"/>
        <v>5</v>
      </c>
      <c r="Q229" s="34">
        <f t="shared" si="70"/>
        <v>0</v>
      </c>
      <c r="R229" s="34" t="str">
        <f t="shared" si="71"/>
        <v>C</v>
      </c>
      <c r="S229" s="34">
        <f>IF(ISNA(INDEX($A$31:$T$182,MATCH($B229,$B$31:$B$182,0),19)),"",INDEX($A$31:$T$182,MATCH($B229,$B$31:$B$182,0),19))</f>
        <v>0</v>
      </c>
      <c r="T229" s="18" t="s">
        <v>40</v>
      </c>
    </row>
    <row r="230" spans="1:20">
      <c r="A230" s="22" t="s">
        <v>26</v>
      </c>
      <c r="B230" s="150"/>
      <c r="C230" s="151"/>
      <c r="D230" s="151"/>
      <c r="E230" s="151"/>
      <c r="F230" s="151"/>
      <c r="G230" s="151"/>
      <c r="H230" s="151"/>
      <c r="I230" s="152"/>
      <c r="J230" s="24">
        <f t="shared" ref="J230:P230" si="75">SUM(J211:J229)</f>
        <v>81</v>
      </c>
      <c r="K230" s="24">
        <f t="shared" si="75"/>
        <v>30</v>
      </c>
      <c r="L230" s="24">
        <f t="shared" si="75"/>
        <v>25</v>
      </c>
      <c r="M230" s="24">
        <f t="shared" si="75"/>
        <v>5</v>
      </c>
      <c r="N230" s="24">
        <f t="shared" si="75"/>
        <v>61</v>
      </c>
      <c r="O230" s="24">
        <f t="shared" si="75"/>
        <v>82</v>
      </c>
      <c r="P230" s="24">
        <f t="shared" si="75"/>
        <v>143</v>
      </c>
      <c r="Q230" s="22">
        <f>COUNTIF(Q211:Q229,"E")</f>
        <v>13</v>
      </c>
      <c r="R230" s="22">
        <f>COUNTIF(R211:R229,"C")</f>
        <v>6</v>
      </c>
      <c r="S230" s="22">
        <f>COUNTIF(S211:S229,"VP")</f>
        <v>0</v>
      </c>
      <c r="T230" s="18"/>
    </row>
    <row r="231" spans="1:20" ht="18" customHeight="1">
      <c r="A231" s="153" t="s">
        <v>77</v>
      </c>
      <c r="B231" s="154"/>
      <c r="C231" s="154"/>
      <c r="D231" s="154"/>
      <c r="E231" s="154"/>
      <c r="F231" s="154"/>
      <c r="G231" s="154"/>
      <c r="H231" s="154"/>
      <c r="I231" s="154"/>
      <c r="J231" s="154"/>
      <c r="K231" s="154"/>
      <c r="L231" s="154"/>
      <c r="M231" s="154"/>
      <c r="N231" s="154"/>
      <c r="O231" s="154"/>
      <c r="P231" s="154"/>
      <c r="Q231" s="154"/>
      <c r="R231" s="154"/>
      <c r="S231" s="154"/>
      <c r="T231" s="155"/>
    </row>
    <row r="232" spans="1:20">
      <c r="A232" s="37" t="str">
        <f>IF(ISNA(INDEX($A$31:$T$182,MATCH($B232,$B$31:$B$182,0),1)),"",INDEX($A$31:$T$182,MATCH($B232,$B$31:$B$182,0),1))</f>
        <v>ELM0075</v>
      </c>
      <c r="B232" s="175" t="s">
        <v>151</v>
      </c>
      <c r="C232" s="175"/>
      <c r="D232" s="175"/>
      <c r="E232" s="175"/>
      <c r="F232" s="175"/>
      <c r="G232" s="175"/>
      <c r="H232" s="175"/>
      <c r="I232" s="175"/>
      <c r="J232" s="19">
        <f t="shared" ref="J232:J239" si="76">IF(ISNA(INDEX($A$31:$T$182,MATCH($B232,$B$31:$B$182,0),10)),"",INDEX($A$31:$T$182,MATCH($B232,$B$31:$B$182,0),10))</f>
        <v>4</v>
      </c>
      <c r="K232" s="19">
        <f t="shared" ref="K232:K239" si="77">IF(ISNA(INDEX($A$31:$T$182,MATCH($B232,$B$31:$B$182,0),11)),"",INDEX($A$31:$T$182,MATCH($B232,$B$31:$B$182,0),11))</f>
        <v>2</v>
      </c>
      <c r="L232" s="19">
        <f t="shared" ref="L232:L238" si="78">IF(ISNA(INDEX($A$31:$T$182,MATCH($B232,$B$31:$B$182,0),12)),"",INDEX($A$31:$T$182,MATCH($B232,$B$31:$B$182,0),12))</f>
        <v>2</v>
      </c>
      <c r="M232" s="19">
        <f t="shared" ref="M232:M238" si="79">IF(ISNA(INDEX($A$31:$T$182,MATCH($B232,$B$31:$B$182,0),13)),"",INDEX($A$31:$T$182,MATCH($B232,$B$31:$B$182,0),13))</f>
        <v>0</v>
      </c>
      <c r="N232" s="19">
        <f t="shared" ref="N232:N239" si="80">IF(ISNA(INDEX($A$31:$T$182,MATCH($B232,$B$31:$B$182,0),14)),"",INDEX($A$31:$T$182,MATCH($B232,$B$31:$B$182,0),14))</f>
        <v>4</v>
      </c>
      <c r="O232" s="19">
        <f t="shared" ref="O232:O239" si="81">IF(ISNA(INDEX($A$31:$T$182,MATCH($B232,$B$31:$B$182,0),15)),"",INDEX($A$31:$T$182,MATCH($B232,$B$31:$B$182,0),15))</f>
        <v>4</v>
      </c>
      <c r="P232" s="19">
        <f t="shared" ref="P232:P239" si="82">IF(ISNA(INDEX($A$31:$T$182,MATCH($B232,$B$31:$B$182,0),16)),"",INDEX($A$31:$T$182,MATCH($B232,$B$31:$B$182,0),16))</f>
        <v>8</v>
      </c>
      <c r="Q232" s="34" t="str">
        <f t="shared" ref="Q232:Q239" si="83">IF(ISNA(INDEX($A$31:$T$182,MATCH($B232,$B$31:$B$182,0),17)),"",INDEX($A$31:$T$182,MATCH($B232,$B$31:$B$182,0),17))</f>
        <v>E</v>
      </c>
      <c r="R232" s="34">
        <f>IF(ISNA(INDEX($A$31:$T$182,MATCH($B232,$B$31:$B$182,0),18)),"",INDEX($A$31:$T$182,MATCH($B232,$B$31:$B$182,0),18))</f>
        <v>0</v>
      </c>
      <c r="S232" s="34">
        <f>IF(ISNA(INDEX($A$31:$T$182,MATCH($B232,$B$31:$B$182,0),19)),"",INDEX($A$31:$T$182,MATCH($B232,$B$31:$B$182,0),19))</f>
        <v>0</v>
      </c>
      <c r="T232" s="18" t="s">
        <v>40</v>
      </c>
    </row>
    <row r="233" spans="1:20">
      <c r="A233" s="37" t="str">
        <f>IF(ISNA(INDEX($A$31:$T$182,MATCH($B233,$B$31:$B$182,0),1)),"",INDEX($A$31:$T$182,MATCH($B233,$B$31:$B$182,0),1))</f>
        <v>ELM0039</v>
      </c>
      <c r="B233" s="175" t="s">
        <v>153</v>
      </c>
      <c r="C233" s="175"/>
      <c r="D233" s="175"/>
      <c r="E233" s="175"/>
      <c r="F233" s="175"/>
      <c r="G233" s="175"/>
      <c r="H233" s="175"/>
      <c r="I233" s="175"/>
      <c r="J233" s="19">
        <f t="shared" si="76"/>
        <v>4</v>
      </c>
      <c r="K233" s="19">
        <f t="shared" si="77"/>
        <v>1</v>
      </c>
      <c r="L233" s="19">
        <f t="shared" si="78"/>
        <v>2</v>
      </c>
      <c r="M233" s="19">
        <f t="shared" si="79"/>
        <v>0</v>
      </c>
      <c r="N233" s="19">
        <f t="shared" si="80"/>
        <v>3</v>
      </c>
      <c r="O233" s="19">
        <f t="shared" si="81"/>
        <v>5</v>
      </c>
      <c r="P233" s="19">
        <f t="shared" si="82"/>
        <v>8</v>
      </c>
      <c r="Q233" s="34" t="str">
        <f t="shared" si="83"/>
        <v>E</v>
      </c>
      <c r="R233" s="34">
        <f>IF(ISNA(INDEX($A$31:$T$182,MATCH($B233,$B$31:$B$182,0),18)),"",INDEX($A$31:$T$182,MATCH($B233,$B$31:$B$182,0),18))</f>
        <v>0</v>
      </c>
      <c r="S233" s="34">
        <f>IF(ISNA(INDEX($A$31:$T$182,MATCH($B233,$B$31:$B$182,0),19)),"",INDEX($A$31:$T$182,MATCH($B233,$B$31:$B$182,0),19))</f>
        <v>0</v>
      </c>
      <c r="T233" s="18" t="s">
        <v>40</v>
      </c>
    </row>
    <row r="234" spans="1:20" s="49" customFormat="1">
      <c r="A234" s="37" t="s">
        <v>154</v>
      </c>
      <c r="B234" s="120" t="s">
        <v>155</v>
      </c>
      <c r="C234" s="121"/>
      <c r="D234" s="121"/>
      <c r="E234" s="121"/>
      <c r="F234" s="121"/>
      <c r="G234" s="121"/>
      <c r="H234" s="121"/>
      <c r="I234" s="122"/>
      <c r="J234" s="19">
        <f t="shared" si="76"/>
        <v>4</v>
      </c>
      <c r="K234" s="19">
        <f t="shared" si="77"/>
        <v>2</v>
      </c>
      <c r="L234" s="19">
        <f t="shared" si="78"/>
        <v>1</v>
      </c>
      <c r="M234" s="19">
        <f t="shared" si="79"/>
        <v>0</v>
      </c>
      <c r="N234" s="19">
        <f t="shared" si="80"/>
        <v>3</v>
      </c>
      <c r="O234" s="19">
        <f t="shared" si="81"/>
        <v>5</v>
      </c>
      <c r="P234" s="19">
        <f t="shared" si="82"/>
        <v>8</v>
      </c>
      <c r="Q234" s="34" t="str">
        <f t="shared" si="83"/>
        <v>E</v>
      </c>
      <c r="R234" s="34"/>
      <c r="S234" s="34"/>
      <c r="T234" s="43" t="s">
        <v>40</v>
      </c>
    </row>
    <row r="235" spans="1:20" s="49" customFormat="1">
      <c r="A235" s="37" t="s">
        <v>156</v>
      </c>
      <c r="B235" s="120" t="s">
        <v>157</v>
      </c>
      <c r="C235" s="121"/>
      <c r="D235" s="121"/>
      <c r="E235" s="121"/>
      <c r="F235" s="121"/>
      <c r="G235" s="121"/>
      <c r="H235" s="121"/>
      <c r="I235" s="122"/>
      <c r="J235" s="19">
        <f t="shared" si="76"/>
        <v>4</v>
      </c>
      <c r="K235" s="19">
        <f t="shared" si="77"/>
        <v>1</v>
      </c>
      <c r="L235" s="19">
        <f t="shared" si="78"/>
        <v>2</v>
      </c>
      <c r="M235" s="19">
        <f t="shared" si="79"/>
        <v>0</v>
      </c>
      <c r="N235" s="19">
        <f t="shared" si="80"/>
        <v>3</v>
      </c>
      <c r="O235" s="19">
        <f t="shared" si="81"/>
        <v>5</v>
      </c>
      <c r="P235" s="19">
        <f t="shared" si="82"/>
        <v>8</v>
      </c>
      <c r="Q235" s="34" t="str">
        <f t="shared" si="83"/>
        <v>E</v>
      </c>
      <c r="R235" s="34"/>
      <c r="S235" s="34"/>
      <c r="T235" s="43" t="s">
        <v>40</v>
      </c>
    </row>
    <row r="236" spans="1:20" s="49" customFormat="1">
      <c r="A236" s="54" t="s">
        <v>164</v>
      </c>
      <c r="B236" s="120" t="s">
        <v>165</v>
      </c>
      <c r="C236" s="121"/>
      <c r="D236" s="121"/>
      <c r="E236" s="121"/>
      <c r="F236" s="121"/>
      <c r="G236" s="121"/>
      <c r="H236" s="121"/>
      <c r="I236" s="122"/>
      <c r="J236" s="19">
        <f t="shared" si="76"/>
        <v>4</v>
      </c>
      <c r="K236" s="19">
        <f t="shared" si="77"/>
        <v>2</v>
      </c>
      <c r="L236" s="19">
        <f t="shared" si="78"/>
        <v>1</v>
      </c>
      <c r="M236" s="19">
        <f t="shared" si="79"/>
        <v>0</v>
      </c>
      <c r="N236" s="19">
        <f t="shared" si="80"/>
        <v>3</v>
      </c>
      <c r="O236" s="19">
        <f t="shared" si="81"/>
        <v>5</v>
      </c>
      <c r="P236" s="19">
        <f t="shared" si="82"/>
        <v>8</v>
      </c>
      <c r="Q236" s="34" t="str">
        <f t="shared" si="83"/>
        <v>E</v>
      </c>
      <c r="R236" s="34"/>
      <c r="S236" s="34"/>
      <c r="T236" s="43" t="s">
        <v>40</v>
      </c>
    </row>
    <row r="237" spans="1:20" s="49" customFormat="1">
      <c r="A237" s="37" t="s">
        <v>158</v>
      </c>
      <c r="B237" s="120" t="s">
        <v>159</v>
      </c>
      <c r="C237" s="121"/>
      <c r="D237" s="121"/>
      <c r="E237" s="121"/>
      <c r="F237" s="121"/>
      <c r="G237" s="121"/>
      <c r="H237" s="121"/>
      <c r="I237" s="122"/>
      <c r="J237" s="19">
        <f t="shared" si="76"/>
        <v>4</v>
      </c>
      <c r="K237" s="19">
        <f t="shared" si="77"/>
        <v>2</v>
      </c>
      <c r="L237" s="19">
        <f t="shared" si="78"/>
        <v>1</v>
      </c>
      <c r="M237" s="19">
        <f t="shared" si="79"/>
        <v>0</v>
      </c>
      <c r="N237" s="19">
        <f t="shared" si="80"/>
        <v>3</v>
      </c>
      <c r="O237" s="19">
        <f t="shared" si="81"/>
        <v>5</v>
      </c>
      <c r="P237" s="19">
        <f t="shared" si="82"/>
        <v>8</v>
      </c>
      <c r="Q237" s="34">
        <f t="shared" si="83"/>
        <v>0</v>
      </c>
      <c r="R237" s="34" t="s">
        <v>29</v>
      </c>
      <c r="S237" s="34"/>
      <c r="T237" s="43" t="s">
        <v>40</v>
      </c>
    </row>
    <row r="238" spans="1:20">
      <c r="A238" s="37" t="s">
        <v>236</v>
      </c>
      <c r="B238" s="175" t="s">
        <v>160</v>
      </c>
      <c r="C238" s="175"/>
      <c r="D238" s="175"/>
      <c r="E238" s="175"/>
      <c r="F238" s="175"/>
      <c r="G238" s="175"/>
      <c r="H238" s="175"/>
      <c r="I238" s="175"/>
      <c r="J238" s="19">
        <f t="shared" si="76"/>
        <v>3</v>
      </c>
      <c r="K238" s="19">
        <f t="shared" si="77"/>
        <v>1</v>
      </c>
      <c r="L238" s="19">
        <f t="shared" si="78"/>
        <v>1</v>
      </c>
      <c r="M238" s="19">
        <f t="shared" si="79"/>
        <v>0</v>
      </c>
      <c r="N238" s="19">
        <f t="shared" si="80"/>
        <v>2</v>
      </c>
      <c r="O238" s="19">
        <f t="shared" si="81"/>
        <v>4</v>
      </c>
      <c r="P238" s="19">
        <f t="shared" si="82"/>
        <v>6</v>
      </c>
      <c r="Q238" s="34">
        <f t="shared" si="83"/>
        <v>0</v>
      </c>
      <c r="R238" s="34" t="str">
        <f>IF(ISNA(INDEX($A$31:$T$182,MATCH($B238,$B$31:$B$182,0),18)),"",INDEX($A$31:$T$182,MATCH($B238,$B$31:$B$182,0),18))</f>
        <v>C</v>
      </c>
      <c r="S238" s="34">
        <f>IF(ISNA(INDEX($A$31:$T$182,MATCH($B238,$B$31:$B$182,0),19)),"",INDEX($A$31:$T$182,MATCH($B238,$B$31:$B$182,0),19))</f>
        <v>0</v>
      </c>
      <c r="T238" s="18" t="s">
        <v>40</v>
      </c>
    </row>
    <row r="239" spans="1:20">
      <c r="A239" s="37" t="str">
        <f>IF(ISNA(INDEX($A$31:$T$182,MATCH($B239,$B$31:$B$182,0),1)),"",INDEX($A$31:$T$182,MATCH($B239,$B$31:$B$182,0),1))</f>
        <v>ELM0221</v>
      </c>
      <c r="B239" s="175" t="s">
        <v>162</v>
      </c>
      <c r="C239" s="175"/>
      <c r="D239" s="175"/>
      <c r="E239" s="175"/>
      <c r="F239" s="175"/>
      <c r="G239" s="175"/>
      <c r="H239" s="175"/>
      <c r="I239" s="175"/>
      <c r="J239" s="19">
        <f t="shared" si="76"/>
        <v>3</v>
      </c>
      <c r="K239" s="114" t="str">
        <f t="shared" si="77"/>
        <v>2săptx30ore=60ore</v>
      </c>
      <c r="L239" s="115"/>
      <c r="M239" s="116"/>
      <c r="N239" s="19">
        <f t="shared" si="80"/>
        <v>1</v>
      </c>
      <c r="O239" s="19">
        <f t="shared" si="81"/>
        <v>5</v>
      </c>
      <c r="P239" s="19">
        <f t="shared" si="82"/>
        <v>6</v>
      </c>
      <c r="Q239" s="34">
        <f t="shared" si="83"/>
        <v>0</v>
      </c>
      <c r="R239" s="34" t="str">
        <f>IF(ISNA(INDEX($A$31:$T$182,MATCH($B239,$B$31:$B$182,0),18)),"",INDEX($A$31:$T$182,MATCH($B239,$B$31:$B$182,0),18))</f>
        <v>C</v>
      </c>
      <c r="S239" s="34">
        <f>IF(ISNA(INDEX($A$31:$T$182,MATCH($B239,$B$31:$B$182,0),19)),"",INDEX($A$31:$T$182,MATCH($B239,$B$31:$B$182,0),19))</f>
        <v>0</v>
      </c>
      <c r="T239" s="18" t="s">
        <v>40</v>
      </c>
    </row>
    <row r="240" spans="1:20">
      <c r="A240" s="22" t="s">
        <v>26</v>
      </c>
      <c r="B240" s="156"/>
      <c r="C240" s="156"/>
      <c r="D240" s="156"/>
      <c r="E240" s="156"/>
      <c r="F240" s="156"/>
      <c r="G240" s="156"/>
      <c r="H240" s="156"/>
      <c r="I240" s="156"/>
      <c r="J240" s="24">
        <f t="shared" ref="J240:P240" si="84">SUM(J232:J239)</f>
        <v>30</v>
      </c>
      <c r="K240" s="24">
        <f t="shared" si="84"/>
        <v>11</v>
      </c>
      <c r="L240" s="24">
        <f t="shared" si="84"/>
        <v>10</v>
      </c>
      <c r="M240" s="24">
        <f t="shared" si="84"/>
        <v>0</v>
      </c>
      <c r="N240" s="24">
        <f t="shared" si="84"/>
        <v>22</v>
      </c>
      <c r="O240" s="24">
        <f t="shared" si="84"/>
        <v>38</v>
      </c>
      <c r="P240" s="24">
        <f t="shared" si="84"/>
        <v>60</v>
      </c>
      <c r="Q240" s="22">
        <f>COUNTIF(Q232:Q239,"E")</f>
        <v>5</v>
      </c>
      <c r="R240" s="22">
        <f>COUNTIF(R232:R239,"C")</f>
        <v>3</v>
      </c>
      <c r="S240" s="22">
        <f>COUNTIF(S232:S239,"VP")</f>
        <v>0</v>
      </c>
      <c r="T240" s="23"/>
    </row>
    <row r="241" spans="1:20" ht="25.5" customHeight="1">
      <c r="A241" s="157" t="s">
        <v>54</v>
      </c>
      <c r="B241" s="158"/>
      <c r="C241" s="158"/>
      <c r="D241" s="158"/>
      <c r="E241" s="158"/>
      <c r="F241" s="158"/>
      <c r="G241" s="158"/>
      <c r="H241" s="158"/>
      <c r="I241" s="159"/>
      <c r="J241" s="24">
        <f t="shared" ref="J241:S241" si="85">SUM(J230,J240)</f>
        <v>111</v>
      </c>
      <c r="K241" s="24">
        <f t="shared" si="85"/>
        <v>41</v>
      </c>
      <c r="L241" s="24">
        <f t="shared" si="85"/>
        <v>35</v>
      </c>
      <c r="M241" s="24">
        <f t="shared" si="85"/>
        <v>5</v>
      </c>
      <c r="N241" s="24">
        <f t="shared" si="85"/>
        <v>83</v>
      </c>
      <c r="O241" s="24">
        <f t="shared" si="85"/>
        <v>120</v>
      </c>
      <c r="P241" s="24">
        <f t="shared" si="85"/>
        <v>203</v>
      </c>
      <c r="Q241" s="24">
        <f t="shared" si="85"/>
        <v>18</v>
      </c>
      <c r="R241" s="24">
        <f t="shared" si="85"/>
        <v>9</v>
      </c>
      <c r="S241" s="24">
        <f t="shared" si="85"/>
        <v>0</v>
      </c>
      <c r="T241" s="67">
        <f>27/49</f>
        <v>0.55102040816326525</v>
      </c>
    </row>
    <row r="242" spans="1:20" ht="13.5" customHeight="1">
      <c r="A242" s="160" t="s">
        <v>55</v>
      </c>
      <c r="B242" s="161"/>
      <c r="C242" s="161"/>
      <c r="D242" s="161"/>
      <c r="E242" s="161"/>
      <c r="F242" s="161"/>
      <c r="G242" s="161"/>
      <c r="H242" s="161"/>
      <c r="I242" s="161"/>
      <c r="J242" s="162"/>
      <c r="K242" s="24">
        <f t="shared" ref="K242:P242" si="86">K230*14+K240*12</f>
        <v>552</v>
      </c>
      <c r="L242" s="24">
        <f t="shared" si="86"/>
        <v>470</v>
      </c>
      <c r="M242" s="24">
        <f t="shared" si="86"/>
        <v>70</v>
      </c>
      <c r="N242" s="24">
        <f t="shared" si="86"/>
        <v>1118</v>
      </c>
      <c r="O242" s="24">
        <f t="shared" si="86"/>
        <v>1604</v>
      </c>
      <c r="P242" s="24">
        <f t="shared" si="86"/>
        <v>2722</v>
      </c>
      <c r="Q242" s="123"/>
      <c r="R242" s="124"/>
      <c r="S242" s="124"/>
      <c r="T242" s="125"/>
    </row>
    <row r="243" spans="1:20" ht="16.5" customHeight="1">
      <c r="A243" s="163"/>
      <c r="B243" s="164"/>
      <c r="C243" s="164"/>
      <c r="D243" s="164"/>
      <c r="E243" s="164"/>
      <c r="F243" s="164"/>
      <c r="G243" s="164"/>
      <c r="H243" s="164"/>
      <c r="I243" s="164"/>
      <c r="J243" s="165"/>
      <c r="K243" s="129">
        <f>SUM(K242:M242)</f>
        <v>1092</v>
      </c>
      <c r="L243" s="130"/>
      <c r="M243" s="131"/>
      <c r="N243" s="132">
        <f>SUM(N242:O242)</f>
        <v>2722</v>
      </c>
      <c r="O243" s="133"/>
      <c r="P243" s="134"/>
      <c r="Q243" s="126"/>
      <c r="R243" s="127"/>
      <c r="S243" s="127"/>
      <c r="T243" s="128"/>
    </row>
    <row r="244" spans="1:20" s="73" customFormat="1" ht="16.5" customHeight="1">
      <c r="A244" s="74"/>
      <c r="B244" s="74"/>
      <c r="C244" s="74"/>
      <c r="D244" s="74"/>
      <c r="E244" s="74"/>
      <c r="F244" s="74"/>
      <c r="G244" s="74"/>
      <c r="H244" s="74"/>
      <c r="I244" s="74"/>
      <c r="J244" s="74"/>
      <c r="K244" s="85" t="s">
        <v>289</v>
      </c>
      <c r="L244" s="75"/>
      <c r="M244" s="75"/>
      <c r="N244" s="76"/>
      <c r="O244" s="76"/>
      <c r="P244" s="76"/>
      <c r="Q244" s="77"/>
      <c r="R244" s="77"/>
      <c r="S244" s="77"/>
      <c r="T244" s="77"/>
    </row>
    <row r="245" spans="1:20" ht="12" customHeight="1"/>
    <row r="246" spans="1:20" ht="22.5" customHeight="1">
      <c r="A246" s="156" t="s">
        <v>76</v>
      </c>
      <c r="B246" s="178"/>
      <c r="C246" s="178"/>
      <c r="D246" s="178"/>
      <c r="E246" s="178"/>
      <c r="F246" s="178"/>
      <c r="G246" s="178"/>
      <c r="H246" s="178"/>
      <c r="I246" s="178"/>
      <c r="J246" s="178"/>
      <c r="K246" s="178"/>
      <c r="L246" s="178"/>
      <c r="M246" s="178"/>
      <c r="N246" s="178"/>
      <c r="O246" s="178"/>
      <c r="P246" s="178"/>
      <c r="Q246" s="178"/>
      <c r="R246" s="178"/>
      <c r="S246" s="178"/>
      <c r="T246" s="178"/>
    </row>
    <row r="247" spans="1:20" ht="25.5" customHeight="1">
      <c r="A247" s="156" t="s">
        <v>28</v>
      </c>
      <c r="B247" s="156" t="s">
        <v>27</v>
      </c>
      <c r="C247" s="156"/>
      <c r="D247" s="156"/>
      <c r="E247" s="156"/>
      <c r="F247" s="156"/>
      <c r="G247" s="156"/>
      <c r="H247" s="156"/>
      <c r="I247" s="156"/>
      <c r="J247" s="177" t="s">
        <v>42</v>
      </c>
      <c r="K247" s="177" t="s">
        <v>25</v>
      </c>
      <c r="L247" s="177"/>
      <c r="M247" s="177"/>
      <c r="N247" s="177" t="s">
        <v>43</v>
      </c>
      <c r="O247" s="177"/>
      <c r="P247" s="177"/>
      <c r="Q247" s="177" t="s">
        <v>24</v>
      </c>
      <c r="R247" s="177"/>
      <c r="S247" s="177"/>
      <c r="T247" s="177" t="s">
        <v>23</v>
      </c>
    </row>
    <row r="248" spans="1:20" ht="18" customHeight="1">
      <c r="A248" s="156"/>
      <c r="B248" s="156"/>
      <c r="C248" s="156"/>
      <c r="D248" s="156"/>
      <c r="E248" s="156"/>
      <c r="F248" s="156"/>
      <c r="G248" s="156"/>
      <c r="H248" s="156"/>
      <c r="I248" s="156"/>
      <c r="J248" s="177"/>
      <c r="K248" s="35" t="s">
        <v>29</v>
      </c>
      <c r="L248" s="35" t="s">
        <v>30</v>
      </c>
      <c r="M248" s="35" t="s">
        <v>31</v>
      </c>
      <c r="N248" s="35" t="s">
        <v>35</v>
      </c>
      <c r="O248" s="35" t="s">
        <v>7</v>
      </c>
      <c r="P248" s="35" t="s">
        <v>32</v>
      </c>
      <c r="Q248" s="35" t="s">
        <v>33</v>
      </c>
      <c r="R248" s="35" t="s">
        <v>29</v>
      </c>
      <c r="S248" s="35" t="s">
        <v>34</v>
      </c>
      <c r="T248" s="177"/>
    </row>
    <row r="249" spans="1:20" ht="19.5" customHeight="1">
      <c r="A249" s="153" t="s">
        <v>63</v>
      </c>
      <c r="B249" s="154"/>
      <c r="C249" s="154"/>
      <c r="D249" s="154"/>
      <c r="E249" s="154"/>
      <c r="F249" s="154"/>
      <c r="G249" s="154"/>
      <c r="H249" s="154"/>
      <c r="I249" s="154"/>
      <c r="J249" s="154"/>
      <c r="K249" s="154"/>
      <c r="L249" s="154"/>
      <c r="M249" s="154"/>
      <c r="N249" s="154"/>
      <c r="O249" s="154"/>
      <c r="P249" s="154"/>
      <c r="Q249" s="154"/>
      <c r="R249" s="154"/>
      <c r="S249" s="154"/>
      <c r="T249" s="155"/>
    </row>
    <row r="250" spans="1:20">
      <c r="A250" s="37" t="str">
        <f>IF(ISNA(INDEX($A$31:$T$182,MATCH($B250,$B$31:$B$182,0),1)),"",INDEX($A$31:$T$182,MATCH($B250,$B$31:$B$182,0),1))</f>
        <v>YLU0011</v>
      </c>
      <c r="B250" s="175" t="s">
        <v>79</v>
      </c>
      <c r="C250" s="175"/>
      <c r="D250" s="175"/>
      <c r="E250" s="175"/>
      <c r="F250" s="175"/>
      <c r="G250" s="175"/>
      <c r="H250" s="175"/>
      <c r="I250" s="175"/>
      <c r="J250" s="19">
        <f>IF(ISNA(INDEX($A$31:$T$182,MATCH($B250,$B$31:$B$182,0),10)),"",INDEX($A$31:$T$182,MATCH($B250,$B$31:$B$182,0),10))</f>
        <v>0</v>
      </c>
      <c r="K250" s="19">
        <f>IF(ISNA(INDEX($A$31:$T$182,MATCH($B250,$B$31:$B$182,0),11)),"",INDEX($A$31:$T$182,MATCH($B250,$B$31:$B$182,0),11))</f>
        <v>0</v>
      </c>
      <c r="L250" s="19">
        <f>IF(ISNA(INDEX($A$31:$T$182,MATCH($B250,$B$31:$B$182,0),12)),"",INDEX($A$31:$T$182,MATCH($B250,$B$31:$B$182,0),12))</f>
        <v>0</v>
      </c>
      <c r="M250" s="19">
        <f>IF(ISNA(INDEX($A$31:$T$182,MATCH($B250,$B$31:$B$182,0),13)),"",INDEX($A$31:$T$182,MATCH($B250,$B$31:$B$182,0),13))</f>
        <v>1</v>
      </c>
      <c r="N250" s="19">
        <f>IF(ISNA(INDEX($A$31:$T$182,MATCH($B250,$B$31:$B$182,0),14)),"",INDEX($A$31:$T$182,MATCH($B250,$B$31:$B$182,0),14))</f>
        <v>1</v>
      </c>
      <c r="O250" s="19">
        <f>IF(ISNA(INDEX($A$31:$T$182,MATCH($B250,$B$31:$B$182,0),15)),"",INDEX($A$31:$T$182,MATCH($B250,$B$31:$B$182,0),15))</f>
        <v>0</v>
      </c>
      <c r="P250" s="19">
        <f>IF(ISNA(INDEX($A$31:$T$182,MATCH($B250,$B$31:$B$182,0),16)),"",INDEX($A$31:$T$182,MATCH($B250,$B$31:$B$182,0),16))</f>
        <v>1</v>
      </c>
      <c r="Q250" s="34">
        <f>IF(ISNA(INDEX($A$31:$T$182,MATCH($B250,$B$31:$B$182,0),17)),"",INDEX($A$31:$T$182,MATCH($B250,$B$31:$B$182,0),17))</f>
        <v>0</v>
      </c>
      <c r="R250" s="34">
        <f>IF(ISNA(INDEX($A$31:$T$182,MATCH($B250,$B$31:$B$182,0),18)),"",INDEX($A$31:$T$182,MATCH($B250,$B$31:$B$182,0),18))</f>
        <v>0</v>
      </c>
      <c r="S250" s="34" t="str">
        <f>IF(ISNA(INDEX($A$31:$T$182,MATCH($B250,$B$31:$B$182,0),19)),"",INDEX($A$31:$T$182,MATCH($B250,$B$31:$B$182,0),19))</f>
        <v>VP</v>
      </c>
      <c r="T250" s="18" t="s">
        <v>41</v>
      </c>
    </row>
    <row r="251" spans="1:20" ht="36">
      <c r="A251" s="103" t="str">
        <f>IF(ISNA(INDEX($A$31:$T$182,MATCH($B251,$B$31:$B$182,0),1)),"",INDEX($A$31:$T$182,MATCH($B251,$B$31:$B$182,0),1))</f>
        <v>ELE/ELF/ ELG/ELI/ ELS2006</v>
      </c>
      <c r="B251" s="176" t="s">
        <v>105</v>
      </c>
      <c r="C251" s="176"/>
      <c r="D251" s="176"/>
      <c r="E251" s="176"/>
      <c r="F251" s="176"/>
      <c r="G251" s="176"/>
      <c r="H251" s="176"/>
      <c r="I251" s="176"/>
      <c r="J251" s="19">
        <f>IF(ISNA(INDEX($A$31:$T$182,MATCH($B251,$B$31:$B$182,0),10)),"",INDEX($A$31:$T$182,MATCH($B251,$B$31:$B$182,0),10))</f>
        <v>3</v>
      </c>
      <c r="K251" s="19">
        <f>IF(ISNA(INDEX($A$31:$T$182,MATCH($B251,$B$31:$B$182,0),11)),"",INDEX($A$31:$T$182,MATCH($B251,$B$31:$B$182,0),11))</f>
        <v>0</v>
      </c>
      <c r="L251" s="19">
        <f>IF(ISNA(INDEX($A$31:$T$182,MATCH($B251,$B$31:$B$182,0),12)),"",INDEX($A$31:$T$182,MATCH($B251,$B$31:$B$182,0),12))</f>
        <v>0</v>
      </c>
      <c r="M251" s="19">
        <f>IF(ISNA(INDEX($A$31:$T$182,MATCH($B251,$B$31:$B$182,0),13)),"",INDEX($A$31:$T$182,MATCH($B251,$B$31:$B$182,0),13))</f>
        <v>2</v>
      </c>
      <c r="N251" s="19">
        <f>IF(ISNA(INDEX($A$31:$T$182,MATCH($B251,$B$31:$B$182,0),14)),"",INDEX($A$31:$T$182,MATCH($B251,$B$31:$B$182,0),14))</f>
        <v>2</v>
      </c>
      <c r="O251" s="19">
        <f>IF(ISNA(INDEX($A$31:$T$182,MATCH($B251,$B$31:$B$182,0),15)),"",INDEX($A$31:$T$182,MATCH($B251,$B$31:$B$182,0),15))</f>
        <v>3</v>
      </c>
      <c r="P251" s="19">
        <f>IF(ISNA(INDEX($A$31:$T$182,MATCH($B251,$B$31:$B$182,0),16)),"",INDEX($A$31:$T$182,MATCH($B251,$B$31:$B$182,0),16))</f>
        <v>5</v>
      </c>
      <c r="Q251" s="34">
        <f>IF(ISNA(INDEX($A$31:$T$182,MATCH($B251,$B$31:$B$182,0),17)),"",INDEX($A$31:$T$182,MATCH($B251,$B$31:$B$182,0),17))</f>
        <v>0</v>
      </c>
      <c r="R251" s="34" t="str">
        <f>IF(ISNA(INDEX($A$31:$T$182,MATCH($B251,$B$31:$B$182,0),18)),"",INDEX($A$31:$T$182,MATCH($B251,$B$31:$B$182,0),18))</f>
        <v>C</v>
      </c>
      <c r="S251" s="34">
        <f>IF(ISNA(INDEX($A$31:$T$182,MATCH($B251,$B$31:$B$182,0),19)),"",INDEX($A$31:$T$182,MATCH($B251,$B$31:$B$182,0),19))</f>
        <v>0</v>
      </c>
      <c r="T251" s="18" t="s">
        <v>41</v>
      </c>
    </row>
    <row r="252" spans="1:20">
      <c r="A252" s="88" t="str">
        <f>IF(ISNA(INDEX($A$31:$T$182,MATCH($B252,$B$31:$B$182,0),1)),"",INDEX($A$31:$T$182,MATCH($B252,$B$31:$B$182,0),1))</f>
        <v>YLU0012</v>
      </c>
      <c r="B252" s="176" t="s">
        <v>80</v>
      </c>
      <c r="C252" s="176"/>
      <c r="D252" s="176"/>
      <c r="E252" s="176"/>
      <c r="F252" s="176"/>
      <c r="G252" s="176"/>
      <c r="H252" s="176"/>
      <c r="I252" s="176"/>
      <c r="J252" s="19">
        <f>IF(ISNA(INDEX($A$31:$T$182,MATCH($B252,$B$31:$B$182,0),10)),"",INDEX($A$31:$T$182,MATCH($B252,$B$31:$B$182,0),10))</f>
        <v>0</v>
      </c>
      <c r="K252" s="19">
        <f>IF(ISNA(INDEX($A$31:$T$182,MATCH($B252,$B$31:$B$182,0),11)),"",INDEX($A$31:$T$182,MATCH($B252,$B$31:$B$182,0),11))</f>
        <v>0</v>
      </c>
      <c r="L252" s="19">
        <f>IF(ISNA(INDEX($A$31:$T$182,MATCH($B252,$B$31:$B$182,0),12)),"",INDEX($A$31:$T$182,MATCH($B252,$B$31:$B$182,0),12))</f>
        <v>0</v>
      </c>
      <c r="M252" s="19">
        <f>IF(ISNA(INDEX($A$31:$T$182,MATCH($B252,$B$31:$B$182,0),13)),"",INDEX($A$31:$T$182,MATCH($B252,$B$31:$B$182,0),13))</f>
        <v>1</v>
      </c>
      <c r="N252" s="19">
        <f>IF(ISNA(INDEX($A$31:$T$182,MATCH($B252,$B$31:$B$182,0),14)),"",INDEX($A$31:$T$182,MATCH($B252,$B$31:$B$182,0),14))</f>
        <v>1</v>
      </c>
      <c r="O252" s="19">
        <f>IF(ISNA(INDEX($A$31:$T$182,MATCH($B252,$B$31:$B$182,0),15)),"",INDEX($A$31:$T$182,MATCH($B252,$B$31:$B$182,0),15))</f>
        <v>0</v>
      </c>
      <c r="P252" s="19">
        <f>IF(ISNA(INDEX($A$31:$T$182,MATCH($B252,$B$31:$B$182,0),16)),"",INDEX($A$31:$T$182,MATCH($B252,$B$31:$B$182,0),16))</f>
        <v>1</v>
      </c>
      <c r="Q252" s="34">
        <f>IF(ISNA(INDEX($A$31:$T$182,MATCH($B252,$B$31:$B$182,0),17)),"",INDEX($A$31:$T$182,MATCH($B252,$B$31:$B$182,0),17))</f>
        <v>0</v>
      </c>
      <c r="R252" s="34">
        <f>IF(ISNA(INDEX($A$31:$T$182,MATCH($B252,$B$31:$B$182,0),18)),"",INDEX($A$31:$T$182,MATCH($B252,$B$31:$B$182,0),18))</f>
        <v>0</v>
      </c>
      <c r="S252" s="34" t="str">
        <f>IF(ISNA(INDEX($A$31:$T$182,MATCH($B252,$B$31:$B$182,0),19)),"",INDEX($A$31:$T$182,MATCH($B252,$B$31:$B$182,0),19))</f>
        <v>VP</v>
      </c>
      <c r="T252" s="18" t="s">
        <v>41</v>
      </c>
    </row>
    <row r="253" spans="1:20" ht="36">
      <c r="A253" s="103" t="str">
        <f>IF(ISNA(INDEX($A$31:$T$182,MATCH($B253,$B$31:$B$182,0),1)),"",INDEX($A$31:$T$182,MATCH($B253,$B$31:$B$182,0),1))</f>
        <v>ELE/ELF/ ELG/ELI/ ELS3006</v>
      </c>
      <c r="B253" s="176" t="s">
        <v>116</v>
      </c>
      <c r="C253" s="176"/>
      <c r="D253" s="176"/>
      <c r="E253" s="176"/>
      <c r="F253" s="176"/>
      <c r="G253" s="176"/>
      <c r="H253" s="176"/>
      <c r="I253" s="176"/>
      <c r="J253" s="19">
        <f>IF(ISNA(INDEX($A$31:$T$182,MATCH($B253,$B$31:$B$182,0),10)),"",INDEX($A$31:$T$182,MATCH($B253,$B$31:$B$182,0),10))</f>
        <v>3</v>
      </c>
      <c r="K253" s="19">
        <f>IF(ISNA(INDEX($A$31:$T$182,MATCH($B253,$B$31:$B$182,0),11)),"",INDEX($A$31:$T$182,MATCH($B253,$B$31:$B$182,0),11))</f>
        <v>0</v>
      </c>
      <c r="L253" s="19">
        <f>IF(ISNA(INDEX($A$31:$T$182,MATCH($B253,$B$31:$B$182,0),12)),"",INDEX($A$31:$T$182,MATCH($B253,$B$31:$B$182,0),12))</f>
        <v>0</v>
      </c>
      <c r="M253" s="19">
        <f>IF(ISNA(INDEX($A$31:$T$182,MATCH($B253,$B$31:$B$182,0),13)),"",INDEX($A$31:$T$182,MATCH($B253,$B$31:$B$182,0),13))</f>
        <v>2</v>
      </c>
      <c r="N253" s="19">
        <f>IF(ISNA(INDEX($A$31:$T$182,MATCH($B253,$B$31:$B$182,0),14)),"",INDEX($A$31:$T$182,MATCH($B253,$B$31:$B$182,0),14))</f>
        <v>2</v>
      </c>
      <c r="O253" s="19">
        <f>IF(ISNA(INDEX($A$31:$T$182,MATCH($B253,$B$31:$B$182,0),15)),"",INDEX($A$31:$T$182,MATCH($B253,$B$31:$B$182,0),15))</f>
        <v>3</v>
      </c>
      <c r="P253" s="19">
        <f>IF(ISNA(INDEX($A$31:$T$182,MATCH($B253,$B$31:$B$182,0),16)),"",INDEX($A$31:$T$182,MATCH($B253,$B$31:$B$182,0),16))</f>
        <v>5</v>
      </c>
      <c r="Q253" s="34">
        <f>IF(ISNA(INDEX($A$31:$T$182,MATCH($B253,$B$31:$B$182,0),17)),"",INDEX($A$31:$T$182,MATCH($B253,$B$31:$B$182,0),17))</f>
        <v>0</v>
      </c>
      <c r="R253" s="34" t="str">
        <f>IF(ISNA(INDEX($A$31:$T$182,MATCH($B253,$B$31:$B$182,0),18)),"",INDEX($A$31:$T$182,MATCH($B253,$B$31:$B$182,0),18))</f>
        <v>C</v>
      </c>
      <c r="S253" s="34">
        <f>IF(ISNA(INDEX($A$31:$T$182,MATCH($B253,$B$31:$B$182,0),19)),"",INDEX($A$31:$T$182,MATCH($B253,$B$31:$B$182,0),19))</f>
        <v>0</v>
      </c>
      <c r="T253" s="18" t="s">
        <v>41</v>
      </c>
    </row>
    <row r="254" spans="1:20" ht="36">
      <c r="A254" s="103" t="str">
        <f>IF(ISNA(INDEX($A$31:$T$182,MATCH($B254,$B$31:$B$182,0),1)),"",INDEX($A$31:$T$182,MATCH($B254,$B$31:$B$182,0),1))</f>
        <v>ELE/ELF/ ELG/ELI/ ELS4006</v>
      </c>
      <c r="B254" s="176" t="s">
        <v>131</v>
      </c>
      <c r="C254" s="176"/>
      <c r="D254" s="176"/>
      <c r="E254" s="176"/>
      <c r="F254" s="176"/>
      <c r="G254" s="176"/>
      <c r="H254" s="176"/>
      <c r="I254" s="176"/>
      <c r="J254" s="19">
        <f>IF(ISNA(INDEX($A$31:$T$182,MATCH($B254,$B$31:$B$182,0),10)),"",INDEX($A$31:$T$182,MATCH($B254,$B$31:$B$182,0),10))</f>
        <v>3</v>
      </c>
      <c r="K254" s="19">
        <f>IF(ISNA(INDEX($A$31:$T$182,MATCH($B254,$B$31:$B$182,0),11)),"",INDEX($A$31:$T$182,MATCH($B254,$B$31:$B$182,0),11))</f>
        <v>0</v>
      </c>
      <c r="L254" s="19">
        <f>IF(ISNA(INDEX($A$31:$T$182,MATCH($B254,$B$31:$B$182,0),12)),"",INDEX($A$31:$T$182,MATCH($B254,$B$31:$B$182,0),12))</f>
        <v>0</v>
      </c>
      <c r="M254" s="19">
        <f>IF(ISNA(INDEX($A$31:$T$182,MATCH($B254,$B$31:$B$182,0),13)),"",INDEX($A$31:$T$182,MATCH($B254,$B$31:$B$182,0),13))</f>
        <v>2</v>
      </c>
      <c r="N254" s="19">
        <f>IF(ISNA(INDEX($A$31:$T$182,MATCH($B254,$B$31:$B$182,0),14)),"",INDEX($A$31:$T$182,MATCH($B254,$B$31:$B$182,0),14))</f>
        <v>2</v>
      </c>
      <c r="O254" s="19">
        <f>IF(ISNA(INDEX($A$31:$T$182,MATCH($B254,$B$31:$B$182,0),15)),"",INDEX($A$31:$T$182,MATCH($B254,$B$31:$B$182,0),15))</f>
        <v>3</v>
      </c>
      <c r="P254" s="19">
        <f>IF(ISNA(INDEX($A$31:$T$182,MATCH($B254,$B$31:$B$182,0),16)),"",INDEX($A$31:$T$182,MATCH($B254,$B$31:$B$182,0),16))</f>
        <v>5</v>
      </c>
      <c r="Q254" s="34">
        <f>IF(ISNA(INDEX($A$31:$T$182,MATCH($B254,$B$31:$B$182,0),17)),"",INDEX($A$31:$T$182,MATCH($B254,$B$31:$B$182,0),17))</f>
        <v>0</v>
      </c>
      <c r="R254" s="34" t="str">
        <f>IF(ISNA(INDEX($A$31:$T$182,MATCH($B254,$B$31:$B$182,0),18)),"",INDEX($A$31:$T$182,MATCH($B254,$B$31:$B$182,0),18))</f>
        <v>C</v>
      </c>
      <c r="S254" s="34">
        <f>IF(ISNA(INDEX($A$31:$T$182,MATCH($B254,$B$31:$B$182,0),19)),"",INDEX($A$31:$T$182,MATCH($B254,$B$31:$B$182,0),19))</f>
        <v>0</v>
      </c>
      <c r="T254" s="18" t="s">
        <v>41</v>
      </c>
    </row>
    <row r="255" spans="1:20">
      <c r="A255" s="22" t="s">
        <v>26</v>
      </c>
      <c r="B255" s="150"/>
      <c r="C255" s="151"/>
      <c r="D255" s="151"/>
      <c r="E255" s="151"/>
      <c r="F255" s="151"/>
      <c r="G255" s="151"/>
      <c r="H255" s="151"/>
      <c r="I255" s="152"/>
      <c r="J255" s="24">
        <f t="shared" ref="J255:P255" si="87">SUM(J250:J254)</f>
        <v>9</v>
      </c>
      <c r="K255" s="24">
        <f t="shared" si="87"/>
        <v>0</v>
      </c>
      <c r="L255" s="24">
        <f t="shared" si="87"/>
        <v>0</v>
      </c>
      <c r="M255" s="24">
        <f t="shared" si="87"/>
        <v>8</v>
      </c>
      <c r="N255" s="24">
        <f t="shared" si="87"/>
        <v>8</v>
      </c>
      <c r="O255" s="24">
        <f t="shared" si="87"/>
        <v>9</v>
      </c>
      <c r="P255" s="24">
        <f t="shared" si="87"/>
        <v>17</v>
      </c>
      <c r="Q255" s="22">
        <f>COUNTIF(Q250:Q254,"E")</f>
        <v>0</v>
      </c>
      <c r="R255" s="22">
        <f>COUNTIF(R250:R254,"C")</f>
        <v>3</v>
      </c>
      <c r="S255" s="22">
        <f>COUNTIF(S250:S254,"VP")</f>
        <v>2</v>
      </c>
      <c r="T255" s="18"/>
    </row>
    <row r="256" spans="1:20" ht="19.5" customHeight="1">
      <c r="A256" s="153" t="s">
        <v>77</v>
      </c>
      <c r="B256" s="154"/>
      <c r="C256" s="154"/>
      <c r="D256" s="154"/>
      <c r="E256" s="154"/>
      <c r="F256" s="154"/>
      <c r="G256" s="154"/>
      <c r="H256" s="154"/>
      <c r="I256" s="154"/>
      <c r="J256" s="154"/>
      <c r="K256" s="154"/>
      <c r="L256" s="154"/>
      <c r="M256" s="154"/>
      <c r="N256" s="154"/>
      <c r="O256" s="154"/>
      <c r="P256" s="154"/>
      <c r="Q256" s="154"/>
      <c r="R256" s="154"/>
      <c r="S256" s="154"/>
      <c r="T256" s="155"/>
    </row>
    <row r="257" spans="1:20" ht="6" customHeight="1">
      <c r="A257" s="37" t="str">
        <f>IF(ISNA(INDEX($A$31:$T$182,MATCH($B257,$B$31:$B$182,0),1)),"",INDEX($A$31:$T$182,MATCH($B257,$B$31:$B$182,0),1))</f>
        <v/>
      </c>
      <c r="B257" s="175"/>
      <c r="C257" s="175"/>
      <c r="D257" s="175"/>
      <c r="E257" s="175"/>
      <c r="F257" s="175"/>
      <c r="G257" s="175"/>
      <c r="H257" s="175"/>
      <c r="I257" s="175"/>
      <c r="J257" s="19" t="str">
        <f>IF(ISNA(INDEX($A$31:$T$182,MATCH($B257,$B$31:$B$182,0),10)),"",INDEX($A$31:$T$182,MATCH($B257,$B$31:$B$182,0),10))</f>
        <v/>
      </c>
      <c r="K257" s="19" t="str">
        <f>IF(ISNA(INDEX($A$31:$T$182,MATCH($B257,$B$31:$B$182,0),11)),"",INDEX($A$31:$T$182,MATCH($B257,$B$31:$B$182,0),11))</f>
        <v/>
      </c>
      <c r="L257" s="19" t="str">
        <f>IF(ISNA(INDEX($A$31:$T$182,MATCH($B257,$B$31:$B$182,0),12)),"",INDEX($A$31:$T$182,MATCH($B257,$B$31:$B$182,0),12))</f>
        <v/>
      </c>
      <c r="M257" s="19" t="str">
        <f>IF(ISNA(INDEX($A$31:$T$182,MATCH($B257,$B$31:$B$182,0),13)),"",INDEX($A$31:$T$182,MATCH($B257,$B$31:$B$182,0),13))</f>
        <v/>
      </c>
      <c r="N257" s="19" t="str">
        <f>IF(ISNA(INDEX($A$31:$T$182,MATCH($B257,$B$31:$B$182,0),14)),"",INDEX($A$31:$T$182,MATCH($B257,$B$31:$B$182,0),14))</f>
        <v/>
      </c>
      <c r="O257" s="19" t="str">
        <f>IF(ISNA(INDEX($A$31:$T$182,MATCH($B257,$B$31:$B$182,0),15)),"",INDEX($A$31:$T$182,MATCH($B257,$B$31:$B$182,0),15))</f>
        <v/>
      </c>
      <c r="P257" s="19" t="str">
        <f>IF(ISNA(INDEX($A$31:$T$182,MATCH($B257,$B$31:$B$182,0),16)),"",INDEX($A$31:$T$182,MATCH($B257,$B$31:$B$182,0),16))</f>
        <v/>
      </c>
      <c r="Q257" s="34" t="str">
        <f>IF(ISNA(INDEX($A$31:$T$182,MATCH($B257,$B$31:$B$182,0),17)),"",INDEX($A$31:$T$182,MATCH($B257,$B$31:$B$182,0),17))</f>
        <v/>
      </c>
      <c r="R257" s="34" t="str">
        <f>IF(ISNA(INDEX($A$31:$T$182,MATCH($B257,$B$31:$B$182,0),18)),"",INDEX($A$31:$T$182,MATCH($B257,$B$31:$B$182,0),18))</f>
        <v/>
      </c>
      <c r="S257" s="34" t="str">
        <f>IF(ISNA(INDEX($A$31:$T$182,MATCH($B257,$B$31:$B$182,0),19)),"",INDEX($A$31:$T$182,MATCH($B257,$B$31:$B$182,0),19))</f>
        <v/>
      </c>
      <c r="T257" s="18" t="s">
        <v>41</v>
      </c>
    </row>
    <row r="258" spans="1:20">
      <c r="A258" s="22" t="s">
        <v>26</v>
      </c>
      <c r="B258" s="156"/>
      <c r="C258" s="156"/>
      <c r="D258" s="156"/>
      <c r="E258" s="156"/>
      <c r="F258" s="156"/>
      <c r="G258" s="156"/>
      <c r="H258" s="156"/>
      <c r="I258" s="156"/>
      <c r="J258" s="24">
        <f t="shared" ref="J258:P258" si="88">SUM(J257:J257)</f>
        <v>0</v>
      </c>
      <c r="K258" s="24">
        <f t="shared" si="88"/>
        <v>0</v>
      </c>
      <c r="L258" s="24">
        <f t="shared" si="88"/>
        <v>0</v>
      </c>
      <c r="M258" s="24">
        <f t="shared" si="88"/>
        <v>0</v>
      </c>
      <c r="N258" s="24">
        <f t="shared" si="88"/>
        <v>0</v>
      </c>
      <c r="O258" s="24">
        <f t="shared" si="88"/>
        <v>0</v>
      </c>
      <c r="P258" s="24">
        <f t="shared" si="88"/>
        <v>0</v>
      </c>
      <c r="Q258" s="22">
        <f>COUNTIF(Q257:Q257,"E")</f>
        <v>0</v>
      </c>
      <c r="R258" s="22">
        <f>COUNTIF(R257:R257,"C")</f>
        <v>0</v>
      </c>
      <c r="S258" s="22">
        <f>COUNTIF(S257:S257,"VP")</f>
        <v>0</v>
      </c>
      <c r="T258" s="23"/>
    </row>
    <row r="259" spans="1:20" ht="27.75" customHeight="1">
      <c r="A259" s="157" t="s">
        <v>54</v>
      </c>
      <c r="B259" s="158"/>
      <c r="C259" s="158"/>
      <c r="D259" s="158"/>
      <c r="E259" s="158"/>
      <c r="F259" s="158"/>
      <c r="G259" s="158"/>
      <c r="H259" s="158"/>
      <c r="I259" s="159"/>
      <c r="J259" s="24">
        <f t="shared" ref="J259:S259" si="89">SUM(J255,J258)</f>
        <v>9</v>
      </c>
      <c r="K259" s="24">
        <f t="shared" si="89"/>
        <v>0</v>
      </c>
      <c r="L259" s="24">
        <f t="shared" si="89"/>
        <v>0</v>
      </c>
      <c r="M259" s="24">
        <f t="shared" si="89"/>
        <v>8</v>
      </c>
      <c r="N259" s="24">
        <f t="shared" si="89"/>
        <v>8</v>
      </c>
      <c r="O259" s="24">
        <f t="shared" si="89"/>
        <v>9</v>
      </c>
      <c r="P259" s="24">
        <f t="shared" si="89"/>
        <v>17</v>
      </c>
      <c r="Q259" s="24">
        <f t="shared" si="89"/>
        <v>0</v>
      </c>
      <c r="R259" s="24">
        <f t="shared" si="89"/>
        <v>3</v>
      </c>
      <c r="S259" s="24">
        <f t="shared" si="89"/>
        <v>2</v>
      </c>
      <c r="T259" s="67">
        <f>5/49</f>
        <v>0.10204081632653061</v>
      </c>
    </row>
    <row r="260" spans="1:20" ht="17.25" customHeight="1">
      <c r="A260" s="160" t="s">
        <v>55</v>
      </c>
      <c r="B260" s="161"/>
      <c r="C260" s="161"/>
      <c r="D260" s="161"/>
      <c r="E260" s="161"/>
      <c r="F260" s="161"/>
      <c r="G260" s="161"/>
      <c r="H260" s="161"/>
      <c r="I260" s="161"/>
      <c r="J260" s="162"/>
      <c r="K260" s="24">
        <f t="shared" ref="K260:P260" si="90">K255*14+K258*12</f>
        <v>0</v>
      </c>
      <c r="L260" s="24">
        <f t="shared" si="90"/>
        <v>0</v>
      </c>
      <c r="M260" s="24">
        <f t="shared" si="90"/>
        <v>112</v>
      </c>
      <c r="N260" s="24">
        <f t="shared" si="90"/>
        <v>112</v>
      </c>
      <c r="O260" s="24">
        <f t="shared" si="90"/>
        <v>126</v>
      </c>
      <c r="P260" s="24">
        <f t="shared" si="90"/>
        <v>238</v>
      </c>
      <c r="Q260" s="123"/>
      <c r="R260" s="124"/>
      <c r="S260" s="124"/>
      <c r="T260" s="125"/>
    </row>
    <row r="261" spans="1:20">
      <c r="A261" s="163"/>
      <c r="B261" s="164"/>
      <c r="C261" s="164"/>
      <c r="D261" s="164"/>
      <c r="E261" s="164"/>
      <c r="F261" s="164"/>
      <c r="G261" s="164"/>
      <c r="H261" s="164"/>
      <c r="I261" s="164"/>
      <c r="J261" s="165"/>
      <c r="K261" s="129">
        <f>SUM(K260:M260)</f>
        <v>112</v>
      </c>
      <c r="L261" s="130"/>
      <c r="M261" s="131"/>
      <c r="N261" s="132">
        <f>SUM(N260:O260)</f>
        <v>238</v>
      </c>
      <c r="O261" s="133"/>
      <c r="P261" s="134"/>
      <c r="Q261" s="126"/>
      <c r="R261" s="127"/>
      <c r="S261" s="127"/>
      <c r="T261" s="128"/>
    </row>
    <row r="262" spans="1:20" s="73" customFormat="1">
      <c r="A262" s="78"/>
      <c r="B262" s="78"/>
      <c r="C262" s="78"/>
      <c r="D262" s="78"/>
      <c r="E262" s="78"/>
      <c r="F262" s="78"/>
      <c r="G262" s="78"/>
      <c r="H262" s="78"/>
      <c r="I262" s="78"/>
      <c r="J262" s="78"/>
      <c r="K262" s="86"/>
      <c r="L262" s="86"/>
      <c r="M262" s="86"/>
      <c r="N262" s="87"/>
      <c r="O262" s="87"/>
      <c r="P262" s="87"/>
      <c r="Q262" s="81"/>
      <c r="R262" s="81"/>
      <c r="S262" s="81"/>
      <c r="T262" s="81"/>
    </row>
    <row r="263" spans="1:20" s="73" customFormat="1">
      <c r="A263" s="74"/>
      <c r="B263" s="74"/>
      <c r="C263" s="74"/>
      <c r="D263" s="74"/>
      <c r="E263" s="74"/>
      <c r="F263" s="74"/>
      <c r="G263" s="74"/>
      <c r="H263" s="74"/>
      <c r="I263" s="74"/>
      <c r="J263" s="74"/>
      <c r="K263" s="75"/>
      <c r="L263" s="75"/>
      <c r="M263" s="75"/>
      <c r="N263" s="76"/>
      <c r="O263" s="76"/>
      <c r="P263" s="76"/>
      <c r="Q263" s="77"/>
      <c r="R263" s="77"/>
      <c r="S263" s="77"/>
      <c r="T263" s="77"/>
    </row>
    <row r="264" spans="1:20" s="73" customFormat="1">
      <c r="A264" s="74"/>
      <c r="B264" s="74"/>
      <c r="C264" s="74"/>
      <c r="D264" s="74"/>
      <c r="E264" s="74"/>
      <c r="F264" s="74"/>
      <c r="G264" s="74"/>
      <c r="H264" s="74"/>
      <c r="I264" s="74"/>
      <c r="J264" s="74"/>
      <c r="K264" s="75"/>
      <c r="L264" s="75"/>
      <c r="M264" s="75"/>
      <c r="N264" s="76"/>
      <c r="O264" s="76"/>
      <c r="P264" s="76"/>
      <c r="Q264" s="77"/>
      <c r="R264" s="77"/>
      <c r="S264" s="77"/>
      <c r="T264" s="77"/>
    </row>
    <row r="265" spans="1:20" ht="22.5" customHeight="1">
      <c r="A265" s="117" t="s">
        <v>56</v>
      </c>
      <c r="B265" s="118"/>
      <c r="C265" s="118"/>
      <c r="D265" s="118"/>
      <c r="E265" s="118"/>
      <c r="F265" s="118"/>
      <c r="G265" s="118"/>
      <c r="H265" s="118"/>
      <c r="I265" s="118"/>
      <c r="J265" s="118"/>
      <c r="K265" s="118"/>
      <c r="L265" s="118"/>
      <c r="M265" s="118"/>
      <c r="N265" s="118"/>
      <c r="O265" s="118"/>
      <c r="P265" s="118"/>
      <c r="Q265" s="118"/>
      <c r="R265" s="118"/>
      <c r="S265" s="118"/>
      <c r="T265" s="119"/>
    </row>
    <row r="266" spans="1:20" ht="27.75" customHeight="1">
      <c r="A266" s="142" t="s">
        <v>28</v>
      </c>
      <c r="B266" s="144" t="s">
        <v>27</v>
      </c>
      <c r="C266" s="145"/>
      <c r="D266" s="145"/>
      <c r="E266" s="145"/>
      <c r="F266" s="145"/>
      <c r="G266" s="145"/>
      <c r="H266" s="145"/>
      <c r="I266" s="146"/>
      <c r="J266" s="138" t="s">
        <v>42</v>
      </c>
      <c r="K266" s="140" t="s">
        <v>25</v>
      </c>
      <c r="L266" s="140"/>
      <c r="M266" s="140"/>
      <c r="N266" s="140" t="s">
        <v>43</v>
      </c>
      <c r="O266" s="141"/>
      <c r="P266" s="141"/>
      <c r="Q266" s="140" t="s">
        <v>24</v>
      </c>
      <c r="R266" s="140"/>
      <c r="S266" s="140"/>
      <c r="T266" s="140" t="s">
        <v>23</v>
      </c>
    </row>
    <row r="267" spans="1:20">
      <c r="A267" s="143"/>
      <c r="B267" s="147"/>
      <c r="C267" s="148"/>
      <c r="D267" s="148"/>
      <c r="E267" s="148"/>
      <c r="F267" s="148"/>
      <c r="G267" s="148"/>
      <c r="H267" s="148"/>
      <c r="I267" s="149"/>
      <c r="J267" s="139"/>
      <c r="K267" s="12" t="s">
        <v>29</v>
      </c>
      <c r="L267" s="12" t="s">
        <v>30</v>
      </c>
      <c r="M267" s="12" t="s">
        <v>31</v>
      </c>
      <c r="N267" s="12" t="s">
        <v>35</v>
      </c>
      <c r="O267" s="12" t="s">
        <v>7</v>
      </c>
      <c r="P267" s="12" t="s">
        <v>32</v>
      </c>
      <c r="Q267" s="12" t="s">
        <v>33</v>
      </c>
      <c r="R267" s="12" t="s">
        <v>29</v>
      </c>
      <c r="S267" s="12" t="s">
        <v>34</v>
      </c>
      <c r="T267" s="140"/>
    </row>
    <row r="268" spans="1:20">
      <c r="A268" s="135" t="s">
        <v>63</v>
      </c>
      <c r="B268" s="136"/>
      <c r="C268" s="136"/>
      <c r="D268" s="136"/>
      <c r="E268" s="136"/>
      <c r="F268" s="136"/>
      <c r="G268" s="136"/>
      <c r="H268" s="136"/>
      <c r="I268" s="136"/>
      <c r="J268" s="136"/>
      <c r="K268" s="136"/>
      <c r="L268" s="136"/>
      <c r="M268" s="136"/>
      <c r="N268" s="136"/>
      <c r="O268" s="136"/>
      <c r="P268" s="136"/>
      <c r="Q268" s="136"/>
      <c r="R268" s="136"/>
      <c r="S268" s="136"/>
      <c r="T268" s="137"/>
    </row>
    <row r="269" spans="1:20" ht="1.5" customHeight="1">
      <c r="A269" s="47"/>
      <c r="B269" s="63"/>
      <c r="C269" s="64"/>
      <c r="D269" s="64"/>
      <c r="E269" s="64"/>
      <c r="F269" s="64"/>
      <c r="G269" s="64"/>
      <c r="H269" s="64"/>
      <c r="I269" s="65"/>
      <c r="J269" s="32"/>
      <c r="K269" s="32"/>
      <c r="L269" s="32"/>
      <c r="M269" s="32"/>
      <c r="N269" s="19"/>
      <c r="O269" s="19"/>
      <c r="P269" s="19"/>
      <c r="Q269" s="27"/>
      <c r="R269" s="11"/>
      <c r="S269" s="28"/>
      <c r="T269" s="11"/>
    </row>
    <row r="270" spans="1:20" ht="52.5">
      <c r="A270" s="66" t="s">
        <v>302</v>
      </c>
      <c r="B270" s="170" t="s">
        <v>231</v>
      </c>
      <c r="C270" s="171"/>
      <c r="D270" s="171"/>
      <c r="E270" s="171"/>
      <c r="F270" s="171"/>
      <c r="G270" s="171"/>
      <c r="H270" s="171"/>
      <c r="I270" s="172"/>
      <c r="J270" s="32">
        <v>3</v>
      </c>
      <c r="K270" s="32">
        <v>0</v>
      </c>
      <c r="L270" s="32">
        <v>2</v>
      </c>
      <c r="M270" s="32">
        <v>0</v>
      </c>
      <c r="N270" s="19">
        <f>K270+L270+M270</f>
        <v>2</v>
      </c>
      <c r="O270" s="19">
        <f>P270-N270</f>
        <v>3</v>
      </c>
      <c r="P270" s="19">
        <f>ROUND(PRODUCT(J270,25)/14,0)</f>
        <v>5</v>
      </c>
      <c r="Q270" s="27"/>
      <c r="R270" s="11" t="s">
        <v>29</v>
      </c>
      <c r="S270" s="28"/>
      <c r="T270" s="11" t="s">
        <v>41</v>
      </c>
    </row>
    <row r="271" spans="1:20" ht="52.5">
      <c r="A271" s="66" t="s">
        <v>300</v>
      </c>
      <c r="B271" s="170" t="s">
        <v>232</v>
      </c>
      <c r="C271" s="171"/>
      <c r="D271" s="171"/>
      <c r="E271" s="171"/>
      <c r="F271" s="171"/>
      <c r="G271" s="171"/>
      <c r="H271" s="171"/>
      <c r="I271" s="172"/>
      <c r="J271" s="32">
        <v>3</v>
      </c>
      <c r="K271" s="32">
        <v>0</v>
      </c>
      <c r="L271" s="32">
        <v>2</v>
      </c>
      <c r="M271" s="32">
        <v>0</v>
      </c>
      <c r="N271" s="19">
        <f>K271+L271+M271</f>
        <v>2</v>
      </c>
      <c r="O271" s="19">
        <f>P271-N271</f>
        <v>3</v>
      </c>
      <c r="P271" s="19">
        <f>ROUND(PRODUCT(J271,25)/14,0)</f>
        <v>5</v>
      </c>
      <c r="Q271" s="27"/>
      <c r="R271" s="11" t="s">
        <v>29</v>
      </c>
      <c r="S271" s="28"/>
      <c r="T271" s="11" t="s">
        <v>41</v>
      </c>
    </row>
    <row r="272" spans="1:20" ht="42">
      <c r="A272" s="66" t="s">
        <v>304</v>
      </c>
      <c r="B272" s="170" t="s">
        <v>233</v>
      </c>
      <c r="C272" s="171"/>
      <c r="D272" s="171"/>
      <c r="E272" s="171"/>
      <c r="F272" s="171"/>
      <c r="G272" s="171"/>
      <c r="H272" s="171"/>
      <c r="I272" s="172"/>
      <c r="J272" s="32">
        <v>3</v>
      </c>
      <c r="K272" s="32">
        <v>0</v>
      </c>
      <c r="L272" s="32">
        <v>2</v>
      </c>
      <c r="M272" s="32">
        <v>0</v>
      </c>
      <c r="N272" s="19">
        <f>K272+L272+M272</f>
        <v>2</v>
      </c>
      <c r="O272" s="19">
        <f>P272-N272</f>
        <v>3</v>
      </c>
      <c r="P272" s="19">
        <f>ROUND(PRODUCT(J272,25)/14,0)</f>
        <v>5</v>
      </c>
      <c r="Q272" s="27"/>
      <c r="R272" s="11" t="s">
        <v>29</v>
      </c>
      <c r="S272" s="28"/>
      <c r="T272" s="11" t="s">
        <v>41</v>
      </c>
    </row>
    <row r="273" spans="1:26">
      <c r="A273" s="20" t="s">
        <v>26</v>
      </c>
      <c r="B273" s="167"/>
      <c r="C273" s="168"/>
      <c r="D273" s="168"/>
      <c r="E273" s="168"/>
      <c r="F273" s="168"/>
      <c r="G273" s="168"/>
      <c r="H273" s="168"/>
      <c r="I273" s="169"/>
      <c r="J273" s="36">
        <f t="shared" ref="J273:P273" si="91">SUM(J269:J272)</f>
        <v>9</v>
      </c>
      <c r="K273" s="36">
        <f t="shared" si="91"/>
        <v>0</v>
      </c>
      <c r="L273" s="36">
        <f t="shared" si="91"/>
        <v>6</v>
      </c>
      <c r="M273" s="36">
        <f t="shared" si="91"/>
        <v>0</v>
      </c>
      <c r="N273" s="24">
        <f t="shared" si="91"/>
        <v>6</v>
      </c>
      <c r="O273" s="24">
        <f t="shared" si="91"/>
        <v>9</v>
      </c>
      <c r="P273" s="24">
        <f t="shared" si="91"/>
        <v>15</v>
      </c>
      <c r="Q273" s="22">
        <f>COUNTIF(Q269:Q272,"E")</f>
        <v>0</v>
      </c>
      <c r="R273" s="22">
        <f>COUNTIF(R269:R272,"C")</f>
        <v>3</v>
      </c>
      <c r="S273" s="22">
        <f>COUNTIF(S269:S272,"VP")</f>
        <v>0</v>
      </c>
      <c r="T273" s="18"/>
    </row>
    <row r="274" spans="1:26">
      <c r="A274" s="117" t="s">
        <v>77</v>
      </c>
      <c r="B274" s="118"/>
      <c r="C274" s="118"/>
      <c r="D274" s="118"/>
      <c r="E274" s="118"/>
      <c r="F274" s="118"/>
      <c r="G274" s="118"/>
      <c r="H274" s="118"/>
      <c r="I274" s="118"/>
      <c r="J274" s="118"/>
      <c r="K274" s="118"/>
      <c r="L274" s="118"/>
      <c r="M274" s="118"/>
      <c r="N274" s="118"/>
      <c r="O274" s="118"/>
      <c r="P274" s="118"/>
      <c r="Q274" s="118"/>
      <c r="R274" s="118"/>
      <c r="S274" s="118"/>
      <c r="T274" s="119"/>
    </row>
    <row r="275" spans="1:26" ht="42">
      <c r="A275" s="66" t="s">
        <v>305</v>
      </c>
      <c r="B275" s="170" t="s">
        <v>235</v>
      </c>
      <c r="C275" s="171"/>
      <c r="D275" s="171"/>
      <c r="E275" s="171"/>
      <c r="F275" s="171"/>
      <c r="G275" s="171"/>
      <c r="H275" s="171"/>
      <c r="I275" s="172"/>
      <c r="J275" s="32">
        <v>3</v>
      </c>
      <c r="K275" s="32">
        <v>0</v>
      </c>
      <c r="L275" s="32">
        <v>2</v>
      </c>
      <c r="M275" s="32">
        <v>0</v>
      </c>
      <c r="N275" s="19">
        <f>K275+L275+M275</f>
        <v>2</v>
      </c>
      <c r="O275" s="19">
        <f>P275-N275</f>
        <v>4</v>
      </c>
      <c r="P275" s="19">
        <f>ROUND(PRODUCT(J275,25)/12,0)</f>
        <v>6</v>
      </c>
      <c r="Q275" s="27"/>
      <c r="R275" s="11" t="s">
        <v>29</v>
      </c>
      <c r="S275" s="28"/>
      <c r="T275" s="11" t="s">
        <v>41</v>
      </c>
    </row>
    <row r="276" spans="1:26" s="49" customFormat="1">
      <c r="A276" s="42" t="s">
        <v>26</v>
      </c>
      <c r="B276" s="153"/>
      <c r="C276" s="154"/>
      <c r="D276" s="154"/>
      <c r="E276" s="154"/>
      <c r="F276" s="154"/>
      <c r="G276" s="154"/>
      <c r="H276" s="154"/>
      <c r="I276" s="155"/>
      <c r="J276" s="24">
        <f t="shared" ref="J276:P276" si="92">SUM(J275:J275)</f>
        <v>3</v>
      </c>
      <c r="K276" s="24">
        <f t="shared" si="92"/>
        <v>0</v>
      </c>
      <c r="L276" s="24">
        <f t="shared" si="92"/>
        <v>2</v>
      </c>
      <c r="M276" s="24">
        <f t="shared" si="92"/>
        <v>0</v>
      </c>
      <c r="N276" s="24">
        <f t="shared" si="92"/>
        <v>2</v>
      </c>
      <c r="O276" s="24">
        <f t="shared" si="92"/>
        <v>4</v>
      </c>
      <c r="P276" s="24">
        <f t="shared" si="92"/>
        <v>6</v>
      </c>
      <c r="Q276" s="42">
        <f>COUNTIF(Q275:Q275,"E")</f>
        <v>0</v>
      </c>
      <c r="R276" s="42">
        <f>COUNTIF(R275:R275,"C")</f>
        <v>1</v>
      </c>
      <c r="S276" s="42">
        <f>COUNTIF(S275:S275,"VP")</f>
        <v>0</v>
      </c>
      <c r="T276" s="23"/>
      <c r="U276" s="1"/>
      <c r="V276" s="1"/>
      <c r="W276" s="1"/>
      <c r="X276" s="1"/>
      <c r="Y276" s="1"/>
      <c r="Z276" s="1"/>
    </row>
    <row r="277" spans="1:26" s="49" customFormat="1" ht="30.75" customHeight="1">
      <c r="A277" s="157" t="s">
        <v>54</v>
      </c>
      <c r="B277" s="173"/>
      <c r="C277" s="173"/>
      <c r="D277" s="173"/>
      <c r="E277" s="173"/>
      <c r="F277" s="173"/>
      <c r="G277" s="173"/>
      <c r="H277" s="173"/>
      <c r="I277" s="174"/>
      <c r="J277" s="24">
        <f t="shared" ref="J277:S277" si="93">SUM(J273,J276)</f>
        <v>12</v>
      </c>
      <c r="K277" s="24">
        <f t="shared" si="93"/>
        <v>0</v>
      </c>
      <c r="L277" s="24">
        <f t="shared" si="93"/>
        <v>8</v>
      </c>
      <c r="M277" s="24">
        <f t="shared" si="93"/>
        <v>0</v>
      </c>
      <c r="N277" s="24">
        <f t="shared" si="93"/>
        <v>8</v>
      </c>
      <c r="O277" s="24">
        <f t="shared" si="93"/>
        <v>13</v>
      </c>
      <c r="P277" s="24">
        <f t="shared" si="93"/>
        <v>21</v>
      </c>
      <c r="Q277" s="24">
        <f t="shared" si="93"/>
        <v>0</v>
      </c>
      <c r="R277" s="24">
        <f t="shared" si="93"/>
        <v>4</v>
      </c>
      <c r="S277" s="24">
        <f t="shared" si="93"/>
        <v>0</v>
      </c>
      <c r="T277" s="67">
        <f>4/49</f>
        <v>8.1632653061224483E-2</v>
      </c>
      <c r="U277" s="1"/>
      <c r="V277" s="1"/>
      <c r="W277" s="1"/>
      <c r="X277" s="1"/>
      <c r="Y277" s="1"/>
      <c r="Z277" s="1"/>
    </row>
    <row r="278" spans="1:26">
      <c r="A278" s="160" t="s">
        <v>55</v>
      </c>
      <c r="B278" s="161"/>
      <c r="C278" s="161"/>
      <c r="D278" s="161"/>
      <c r="E278" s="161"/>
      <c r="F278" s="161"/>
      <c r="G278" s="161"/>
      <c r="H278" s="161"/>
      <c r="I278" s="161"/>
      <c r="J278" s="162"/>
      <c r="K278" s="24">
        <f t="shared" ref="K278:P278" si="94">K273*14+K276*12</f>
        <v>0</v>
      </c>
      <c r="L278" s="24">
        <f t="shared" si="94"/>
        <v>108</v>
      </c>
      <c r="M278" s="24">
        <f t="shared" si="94"/>
        <v>0</v>
      </c>
      <c r="N278" s="24">
        <f t="shared" si="94"/>
        <v>108</v>
      </c>
      <c r="O278" s="24">
        <f t="shared" si="94"/>
        <v>174</v>
      </c>
      <c r="P278" s="24">
        <f t="shared" si="94"/>
        <v>282</v>
      </c>
      <c r="Q278" s="123"/>
      <c r="R278" s="124"/>
      <c r="S278" s="124"/>
      <c r="T278" s="125"/>
    </row>
    <row r="279" spans="1:26">
      <c r="A279" s="163"/>
      <c r="B279" s="164"/>
      <c r="C279" s="164"/>
      <c r="D279" s="164"/>
      <c r="E279" s="164"/>
      <c r="F279" s="164"/>
      <c r="G279" s="164"/>
      <c r="H279" s="164"/>
      <c r="I279" s="164"/>
      <c r="J279" s="165"/>
      <c r="K279" s="129">
        <f>SUM(K278:M278)</f>
        <v>108</v>
      </c>
      <c r="L279" s="130"/>
      <c r="M279" s="131"/>
      <c r="N279" s="132">
        <f>SUM(N278:O278)</f>
        <v>282</v>
      </c>
      <c r="O279" s="133"/>
      <c r="P279" s="134"/>
      <c r="Q279" s="126"/>
      <c r="R279" s="127"/>
      <c r="S279" s="127"/>
      <c r="T279" s="128"/>
    </row>
    <row r="280" spans="1:26">
      <c r="A280" s="13"/>
      <c r="B280" s="13"/>
      <c r="C280" s="13"/>
      <c r="D280" s="13"/>
      <c r="E280" s="13"/>
      <c r="F280" s="13"/>
      <c r="G280" s="13"/>
      <c r="H280" s="13"/>
      <c r="I280" s="13"/>
      <c r="J280" s="13"/>
      <c r="K280" s="14"/>
      <c r="L280" s="14"/>
      <c r="M280" s="14"/>
      <c r="N280" s="15"/>
      <c r="O280" s="15"/>
      <c r="P280" s="15"/>
      <c r="Q280" s="16"/>
      <c r="R280" s="16"/>
      <c r="S280" s="16"/>
      <c r="T280" s="16"/>
    </row>
    <row r="281" spans="1:26">
      <c r="A281" s="166" t="s">
        <v>78</v>
      </c>
      <c r="B281" s="166"/>
    </row>
    <row r="282" spans="1:26">
      <c r="A282" s="177" t="s">
        <v>28</v>
      </c>
      <c r="B282" s="246" t="s">
        <v>67</v>
      </c>
      <c r="C282" s="247"/>
      <c r="D282" s="247"/>
      <c r="E282" s="247"/>
      <c r="F282" s="247"/>
      <c r="G282" s="248"/>
      <c r="H282" s="246" t="s">
        <v>70</v>
      </c>
      <c r="I282" s="248"/>
      <c r="J282" s="252" t="s">
        <v>71</v>
      </c>
      <c r="K282" s="253"/>
      <c r="L282" s="253"/>
      <c r="M282" s="253"/>
      <c r="N282" s="253"/>
      <c r="O282" s="254"/>
      <c r="P282" s="246" t="s">
        <v>53</v>
      </c>
      <c r="Q282" s="248"/>
      <c r="R282" s="252" t="s">
        <v>72</v>
      </c>
      <c r="S282" s="253"/>
      <c r="T282" s="254"/>
    </row>
    <row r="283" spans="1:26">
      <c r="A283" s="177"/>
      <c r="B283" s="249"/>
      <c r="C283" s="250"/>
      <c r="D283" s="250"/>
      <c r="E283" s="250"/>
      <c r="F283" s="250"/>
      <c r="G283" s="251"/>
      <c r="H283" s="249"/>
      <c r="I283" s="251"/>
      <c r="J283" s="252" t="s">
        <v>35</v>
      </c>
      <c r="K283" s="254"/>
      <c r="L283" s="252" t="s">
        <v>7</v>
      </c>
      <c r="M283" s="254"/>
      <c r="N283" s="252" t="s">
        <v>32</v>
      </c>
      <c r="O283" s="254"/>
      <c r="P283" s="249"/>
      <c r="Q283" s="251"/>
      <c r="R283" s="35" t="s">
        <v>73</v>
      </c>
      <c r="S283" s="35" t="s">
        <v>74</v>
      </c>
      <c r="T283" s="35" t="s">
        <v>75</v>
      </c>
    </row>
    <row r="284" spans="1:26">
      <c r="A284" s="35">
        <v>1</v>
      </c>
      <c r="B284" s="252" t="s">
        <v>68</v>
      </c>
      <c r="C284" s="253"/>
      <c r="D284" s="253"/>
      <c r="E284" s="253"/>
      <c r="F284" s="253"/>
      <c r="G284" s="254"/>
      <c r="H284" s="245">
        <f>J284</f>
        <v>116</v>
      </c>
      <c r="I284" s="245"/>
      <c r="J284" s="237">
        <f>N41+N55+N70+N85+N98+N113-J285</f>
        <v>116</v>
      </c>
      <c r="K284" s="238"/>
      <c r="L284" s="237">
        <f>O41+O55+O70+O85+O98+O113-L285</f>
        <v>168</v>
      </c>
      <c r="M284" s="238"/>
      <c r="N284" s="239">
        <f>SUM(J284:M284)</f>
        <v>284</v>
      </c>
      <c r="O284" s="240"/>
      <c r="P284" s="241">
        <f>H284/H286</f>
        <v>0.85925925925925928</v>
      </c>
      <c r="Q284" s="242"/>
      <c r="R284" s="18">
        <f>J41+J55-R285</f>
        <v>60</v>
      </c>
      <c r="S284" s="18">
        <f>J70+J85-S285</f>
        <v>50</v>
      </c>
      <c r="T284" s="18">
        <f>J98+J113-T285</f>
        <v>46</v>
      </c>
    </row>
    <row r="285" spans="1:26" ht="12.75" customHeight="1">
      <c r="A285" s="35">
        <v>2</v>
      </c>
      <c r="B285" s="252" t="s">
        <v>69</v>
      </c>
      <c r="C285" s="253"/>
      <c r="D285" s="253"/>
      <c r="E285" s="253"/>
      <c r="F285" s="253"/>
      <c r="G285" s="254"/>
      <c r="H285" s="245">
        <f>J285</f>
        <v>19</v>
      </c>
      <c r="I285" s="245"/>
      <c r="J285" s="259">
        <f>N165</f>
        <v>19</v>
      </c>
      <c r="K285" s="260"/>
      <c r="L285" s="261">
        <f>O165</f>
        <v>24</v>
      </c>
      <c r="M285" s="260"/>
      <c r="N285" s="239">
        <f>SUM(J285:M285)</f>
        <v>43</v>
      </c>
      <c r="O285" s="240"/>
      <c r="P285" s="241">
        <f>H285/H286</f>
        <v>0.14074074074074075</v>
      </c>
      <c r="Q285" s="242"/>
      <c r="R285" s="17">
        <v>0</v>
      </c>
      <c r="S285" s="17">
        <v>10</v>
      </c>
      <c r="T285" s="17">
        <v>14</v>
      </c>
      <c r="U285" s="255" t="str">
        <f>IF(N285=P165,"Corect","Nu corespunde cu tabelul de opționale")</f>
        <v>Corect</v>
      </c>
      <c r="V285" s="256"/>
      <c r="W285" s="256"/>
      <c r="X285" s="256"/>
    </row>
    <row r="286" spans="1:26">
      <c r="A286" s="252" t="s">
        <v>26</v>
      </c>
      <c r="B286" s="253"/>
      <c r="C286" s="253"/>
      <c r="D286" s="253"/>
      <c r="E286" s="253"/>
      <c r="F286" s="253"/>
      <c r="G286" s="254"/>
      <c r="H286" s="177">
        <f>SUM(H284:I285)</f>
        <v>135</v>
      </c>
      <c r="I286" s="177"/>
      <c r="J286" s="177">
        <f>SUM(J284:K285)</f>
        <v>135</v>
      </c>
      <c r="K286" s="177"/>
      <c r="L286" s="153">
        <f>SUM(L284:M285)</f>
        <v>192</v>
      </c>
      <c r="M286" s="155"/>
      <c r="N286" s="153">
        <f>SUM(N284:O285)</f>
        <v>327</v>
      </c>
      <c r="O286" s="155"/>
      <c r="P286" s="243">
        <f>SUM(P284:Q285)</f>
        <v>1</v>
      </c>
      <c r="Q286" s="244"/>
      <c r="R286" s="22">
        <f>SUM(R284:R285)</f>
        <v>60</v>
      </c>
      <c r="S286" s="22">
        <f>SUM(S284:S285)</f>
        <v>60</v>
      </c>
      <c r="T286" s="22">
        <f>SUM(T284:T285)</f>
        <v>60</v>
      </c>
    </row>
    <row r="291" spans="1:29">
      <c r="A291" s="200" t="s">
        <v>257</v>
      </c>
      <c r="B291" s="200"/>
      <c r="C291" s="200"/>
      <c r="D291" s="200"/>
      <c r="E291" s="200"/>
      <c r="F291" s="200"/>
      <c r="G291" s="200"/>
      <c r="H291" s="200"/>
      <c r="I291" s="200"/>
      <c r="J291" s="200"/>
      <c r="K291" s="200"/>
      <c r="L291" s="200"/>
      <c r="M291" s="200"/>
      <c r="N291" s="200"/>
      <c r="O291" s="200"/>
      <c r="P291" s="200"/>
      <c r="Q291" s="200"/>
      <c r="R291" s="200"/>
      <c r="S291" s="200"/>
      <c r="T291" s="200"/>
    </row>
    <row r="292" spans="1:29">
      <c r="A292" s="91"/>
      <c r="B292" s="91"/>
      <c r="C292" s="91"/>
      <c r="D292" s="91"/>
      <c r="E292" s="91"/>
      <c r="F292" s="91"/>
      <c r="G292" s="91"/>
      <c r="H292" s="91"/>
      <c r="I292" s="91"/>
      <c r="J292" s="91"/>
      <c r="K292" s="91"/>
      <c r="L292" s="91"/>
      <c r="M292" s="91"/>
      <c r="N292" s="91"/>
      <c r="O292" s="91"/>
      <c r="P292" s="91"/>
      <c r="Q292" s="91"/>
      <c r="R292" s="91"/>
      <c r="S292" s="91"/>
      <c r="T292" s="91"/>
    </row>
    <row r="293" spans="1:29">
      <c r="A293" s="182" t="s">
        <v>258</v>
      </c>
      <c r="B293" s="182"/>
      <c r="C293" s="182"/>
      <c r="D293" s="182"/>
      <c r="E293" s="182"/>
      <c r="F293" s="182"/>
      <c r="G293" s="182"/>
      <c r="H293" s="182"/>
      <c r="I293" s="182"/>
      <c r="J293" s="182"/>
      <c r="K293" s="182"/>
      <c r="L293" s="182"/>
      <c r="M293" s="182"/>
      <c r="N293" s="182"/>
      <c r="O293" s="182"/>
      <c r="P293" s="182"/>
      <c r="Q293" s="182"/>
      <c r="R293" s="182"/>
      <c r="S293" s="182"/>
      <c r="T293" s="182"/>
    </row>
    <row r="294" spans="1:29">
      <c r="A294" s="142" t="s">
        <v>28</v>
      </c>
      <c r="B294" s="144" t="s">
        <v>27</v>
      </c>
      <c r="C294" s="145"/>
      <c r="D294" s="145"/>
      <c r="E294" s="145"/>
      <c r="F294" s="145"/>
      <c r="G294" s="145"/>
      <c r="H294" s="145"/>
      <c r="I294" s="146"/>
      <c r="J294" s="138" t="s">
        <v>42</v>
      </c>
      <c r="K294" s="140" t="s">
        <v>25</v>
      </c>
      <c r="L294" s="140"/>
      <c r="M294" s="140"/>
      <c r="N294" s="140" t="s">
        <v>43</v>
      </c>
      <c r="O294" s="141"/>
      <c r="P294" s="141"/>
      <c r="Q294" s="140" t="s">
        <v>24</v>
      </c>
      <c r="R294" s="140"/>
      <c r="S294" s="140"/>
      <c r="T294" s="140" t="s">
        <v>23</v>
      </c>
      <c r="V294" s="214" t="s">
        <v>279</v>
      </c>
      <c r="W294" s="214"/>
      <c r="X294" s="214"/>
      <c r="Y294" s="214"/>
      <c r="Z294" s="214"/>
      <c r="AA294" s="214"/>
      <c r="AB294" s="214"/>
      <c r="AC294" s="214"/>
    </row>
    <row r="295" spans="1:29">
      <c r="A295" s="143"/>
      <c r="B295" s="147"/>
      <c r="C295" s="148"/>
      <c r="D295" s="148"/>
      <c r="E295" s="148"/>
      <c r="F295" s="148"/>
      <c r="G295" s="148"/>
      <c r="H295" s="148"/>
      <c r="I295" s="149"/>
      <c r="J295" s="139"/>
      <c r="K295" s="92" t="s">
        <v>29</v>
      </c>
      <c r="L295" s="92" t="s">
        <v>30</v>
      </c>
      <c r="M295" s="92" t="s">
        <v>31</v>
      </c>
      <c r="N295" s="92" t="s">
        <v>35</v>
      </c>
      <c r="O295" s="92" t="s">
        <v>7</v>
      </c>
      <c r="P295" s="92" t="s">
        <v>32</v>
      </c>
      <c r="Q295" s="92" t="s">
        <v>33</v>
      </c>
      <c r="R295" s="92" t="s">
        <v>29</v>
      </c>
      <c r="S295" s="92" t="s">
        <v>34</v>
      </c>
      <c r="T295" s="140"/>
      <c r="V295" s="214"/>
      <c r="W295" s="214"/>
      <c r="X295" s="214"/>
      <c r="Y295" s="214"/>
      <c r="Z295" s="214"/>
      <c r="AA295" s="214"/>
      <c r="AB295" s="214"/>
      <c r="AC295" s="214"/>
    </row>
    <row r="296" spans="1:29">
      <c r="A296" s="293" t="s">
        <v>57</v>
      </c>
      <c r="B296" s="293"/>
      <c r="C296" s="293"/>
      <c r="D296" s="293"/>
      <c r="E296" s="293"/>
      <c r="F296" s="293"/>
      <c r="G296" s="293"/>
      <c r="H296" s="293"/>
      <c r="I296" s="293"/>
      <c r="J296" s="293"/>
      <c r="K296" s="293"/>
      <c r="L296" s="293"/>
      <c r="M296" s="293"/>
      <c r="N296" s="293"/>
      <c r="O296" s="293"/>
      <c r="P296" s="293"/>
      <c r="Q296" s="293"/>
      <c r="R296" s="293"/>
      <c r="S296" s="293"/>
      <c r="T296" s="293"/>
      <c r="V296" s="214"/>
      <c r="W296" s="214"/>
      <c r="X296" s="214"/>
      <c r="Y296" s="214"/>
      <c r="Z296" s="214"/>
      <c r="AA296" s="214"/>
      <c r="AB296" s="214"/>
      <c r="AC296" s="214"/>
    </row>
    <row r="297" spans="1:29">
      <c r="A297" s="93" t="s">
        <v>259</v>
      </c>
      <c r="B297" s="294" t="s">
        <v>260</v>
      </c>
      <c r="C297" s="294"/>
      <c r="D297" s="294"/>
      <c r="E297" s="294"/>
      <c r="F297" s="294"/>
      <c r="G297" s="294"/>
      <c r="H297" s="294"/>
      <c r="I297" s="294"/>
      <c r="J297" s="94">
        <v>5</v>
      </c>
      <c r="K297" s="94">
        <v>2</v>
      </c>
      <c r="L297" s="94">
        <v>2</v>
      </c>
      <c r="M297" s="94">
        <v>0</v>
      </c>
      <c r="N297" s="95">
        <f>K297+L297+M297</f>
        <v>4</v>
      </c>
      <c r="O297" s="95">
        <f>P297-N297</f>
        <v>5</v>
      </c>
      <c r="P297" s="95">
        <f>ROUND(PRODUCT(J297,25)/14,0)</f>
        <v>9</v>
      </c>
      <c r="Q297" s="94" t="s">
        <v>33</v>
      </c>
      <c r="R297" s="94"/>
      <c r="S297" s="96"/>
      <c r="T297" s="96" t="s">
        <v>261</v>
      </c>
      <c r="V297" s="214"/>
      <c r="W297" s="214"/>
      <c r="X297" s="214"/>
      <c r="Y297" s="214"/>
      <c r="Z297" s="214"/>
      <c r="AA297" s="214"/>
      <c r="AB297" s="214"/>
      <c r="AC297" s="214"/>
    </row>
    <row r="298" spans="1:29">
      <c r="A298" s="272" t="s">
        <v>58</v>
      </c>
      <c r="B298" s="273"/>
      <c r="C298" s="273"/>
      <c r="D298" s="273"/>
      <c r="E298" s="273"/>
      <c r="F298" s="273"/>
      <c r="G298" s="273"/>
      <c r="H298" s="273"/>
      <c r="I298" s="273"/>
      <c r="J298" s="273"/>
      <c r="K298" s="273"/>
      <c r="L298" s="273"/>
      <c r="M298" s="273"/>
      <c r="N298" s="273"/>
      <c r="O298" s="273"/>
      <c r="P298" s="273"/>
      <c r="Q298" s="273"/>
      <c r="R298" s="273"/>
      <c r="S298" s="273"/>
      <c r="T298" s="274"/>
      <c r="V298" s="214"/>
      <c r="W298" s="214"/>
      <c r="X298" s="214"/>
      <c r="Y298" s="214"/>
      <c r="Z298" s="214"/>
      <c r="AA298" s="214"/>
      <c r="AB298" s="214"/>
      <c r="AC298" s="214"/>
    </row>
    <row r="299" spans="1:29" ht="38.450000000000003" customHeight="1">
      <c r="A299" s="93" t="s">
        <v>262</v>
      </c>
      <c r="B299" s="295" t="s">
        <v>263</v>
      </c>
      <c r="C299" s="296"/>
      <c r="D299" s="296"/>
      <c r="E299" s="296"/>
      <c r="F299" s="296"/>
      <c r="G299" s="296"/>
      <c r="H299" s="296"/>
      <c r="I299" s="297"/>
      <c r="J299" s="94">
        <v>5</v>
      </c>
      <c r="K299" s="94">
        <v>2</v>
      </c>
      <c r="L299" s="94">
        <v>2</v>
      </c>
      <c r="M299" s="94">
        <v>0</v>
      </c>
      <c r="N299" s="95">
        <f>K299+L299+M299</f>
        <v>4</v>
      </c>
      <c r="O299" s="95">
        <f>P299-N299</f>
        <v>5</v>
      </c>
      <c r="P299" s="95">
        <f>ROUND(PRODUCT(J299,25)/14,0)</f>
        <v>9</v>
      </c>
      <c r="Q299" s="94" t="s">
        <v>33</v>
      </c>
      <c r="R299" s="94"/>
      <c r="S299" s="96"/>
      <c r="T299" s="96" t="s">
        <v>261</v>
      </c>
      <c r="V299" s="214"/>
      <c r="W299" s="214"/>
      <c r="X299" s="214"/>
      <c r="Y299" s="214"/>
      <c r="Z299" s="214"/>
      <c r="AA299" s="214"/>
      <c r="AB299" s="214"/>
      <c r="AC299" s="214"/>
    </row>
    <row r="300" spans="1:29">
      <c r="A300" s="272" t="s">
        <v>59</v>
      </c>
      <c r="B300" s="273"/>
      <c r="C300" s="273"/>
      <c r="D300" s="273"/>
      <c r="E300" s="273"/>
      <c r="F300" s="273"/>
      <c r="G300" s="273"/>
      <c r="H300" s="273"/>
      <c r="I300" s="273"/>
      <c r="J300" s="273"/>
      <c r="K300" s="273"/>
      <c r="L300" s="273"/>
      <c r="M300" s="273"/>
      <c r="N300" s="273"/>
      <c r="O300" s="273"/>
      <c r="P300" s="273"/>
      <c r="Q300" s="273"/>
      <c r="R300" s="273"/>
      <c r="S300" s="273"/>
      <c r="T300" s="274"/>
      <c r="V300" s="214"/>
      <c r="W300" s="214"/>
      <c r="X300" s="214"/>
      <c r="Y300" s="214"/>
      <c r="Z300" s="214"/>
      <c r="AA300" s="214"/>
      <c r="AB300" s="214"/>
      <c r="AC300" s="214"/>
    </row>
    <row r="301" spans="1:29" ht="41.45" customHeight="1">
      <c r="A301" s="93" t="s">
        <v>264</v>
      </c>
      <c r="B301" s="295" t="s">
        <v>265</v>
      </c>
      <c r="C301" s="296"/>
      <c r="D301" s="296"/>
      <c r="E301" s="296"/>
      <c r="F301" s="296"/>
      <c r="G301" s="296"/>
      <c r="H301" s="296"/>
      <c r="I301" s="297"/>
      <c r="J301" s="94">
        <v>5</v>
      </c>
      <c r="K301" s="94">
        <v>2</v>
      </c>
      <c r="L301" s="94">
        <v>2</v>
      </c>
      <c r="M301" s="94">
        <v>0</v>
      </c>
      <c r="N301" s="95">
        <f>K301+L301+M301</f>
        <v>4</v>
      </c>
      <c r="O301" s="95">
        <f>P301-N301</f>
        <v>5</v>
      </c>
      <c r="P301" s="95">
        <f>ROUND(PRODUCT(J301,25)/14,0)</f>
        <v>9</v>
      </c>
      <c r="Q301" s="94" t="s">
        <v>33</v>
      </c>
      <c r="R301" s="94"/>
      <c r="S301" s="96"/>
      <c r="T301" s="96" t="s">
        <v>261</v>
      </c>
      <c r="V301" s="214"/>
      <c r="W301" s="214"/>
      <c r="X301" s="214"/>
      <c r="Y301" s="214"/>
      <c r="Z301" s="214"/>
      <c r="AA301" s="214"/>
      <c r="AB301" s="214"/>
      <c r="AC301" s="214"/>
    </row>
    <row r="302" spans="1:29">
      <c r="A302" s="135" t="s">
        <v>60</v>
      </c>
      <c r="B302" s="136"/>
      <c r="C302" s="136"/>
      <c r="D302" s="136"/>
      <c r="E302" s="136"/>
      <c r="F302" s="136"/>
      <c r="G302" s="136"/>
      <c r="H302" s="136"/>
      <c r="I302" s="136"/>
      <c r="J302" s="136"/>
      <c r="K302" s="136"/>
      <c r="L302" s="136"/>
      <c r="M302" s="136"/>
      <c r="N302" s="136"/>
      <c r="O302" s="136"/>
      <c r="P302" s="136"/>
      <c r="Q302" s="136"/>
      <c r="R302" s="136"/>
      <c r="S302" s="136"/>
      <c r="T302" s="137"/>
      <c r="V302" s="214"/>
      <c r="W302" s="214"/>
      <c r="X302" s="214"/>
      <c r="Y302" s="214"/>
      <c r="Z302" s="214"/>
      <c r="AA302" s="214"/>
      <c r="AB302" s="214"/>
      <c r="AC302" s="214"/>
    </row>
    <row r="303" spans="1:29" ht="12.75" customHeight="1">
      <c r="A303" s="93" t="s">
        <v>266</v>
      </c>
      <c r="B303" s="170" t="s">
        <v>278</v>
      </c>
      <c r="C303" s="227"/>
      <c r="D303" s="227"/>
      <c r="E303" s="227"/>
      <c r="F303" s="227"/>
      <c r="G303" s="227"/>
      <c r="H303" s="227"/>
      <c r="I303" s="228"/>
      <c r="J303" s="94">
        <v>5</v>
      </c>
      <c r="K303" s="94">
        <v>2</v>
      </c>
      <c r="L303" s="94">
        <v>2</v>
      </c>
      <c r="M303" s="94">
        <v>0</v>
      </c>
      <c r="N303" s="95">
        <f>K303+L303+M303</f>
        <v>4</v>
      </c>
      <c r="O303" s="95">
        <f>P303-N303</f>
        <v>5</v>
      </c>
      <c r="P303" s="95">
        <f>ROUND(PRODUCT(J303,25)/14,0)</f>
        <v>9</v>
      </c>
      <c r="Q303" s="94" t="s">
        <v>33</v>
      </c>
      <c r="R303" s="94"/>
      <c r="S303" s="96"/>
      <c r="T303" s="97" t="s">
        <v>267</v>
      </c>
      <c r="V303" s="214"/>
      <c r="W303" s="214"/>
      <c r="X303" s="214"/>
      <c r="Y303" s="214"/>
      <c r="Z303" s="214"/>
      <c r="AA303" s="214"/>
      <c r="AB303" s="214"/>
      <c r="AC303" s="214"/>
    </row>
    <row r="304" spans="1:29">
      <c r="A304" s="135" t="s">
        <v>61</v>
      </c>
      <c r="B304" s="136"/>
      <c r="C304" s="136"/>
      <c r="D304" s="136"/>
      <c r="E304" s="136"/>
      <c r="F304" s="136"/>
      <c r="G304" s="136"/>
      <c r="H304" s="136"/>
      <c r="I304" s="136"/>
      <c r="J304" s="136"/>
      <c r="K304" s="136"/>
      <c r="L304" s="136"/>
      <c r="M304" s="136"/>
      <c r="N304" s="136"/>
      <c r="O304" s="136"/>
      <c r="P304" s="136"/>
      <c r="Q304" s="136"/>
      <c r="R304" s="136"/>
      <c r="S304" s="136"/>
      <c r="T304" s="137"/>
      <c r="V304" s="214"/>
      <c r="W304" s="214"/>
      <c r="X304" s="214"/>
      <c r="Y304" s="214"/>
      <c r="Z304" s="214"/>
      <c r="AA304" s="214"/>
      <c r="AB304" s="214"/>
      <c r="AC304" s="214"/>
    </row>
    <row r="305" spans="1:29">
      <c r="A305" s="93" t="s">
        <v>268</v>
      </c>
      <c r="B305" s="269" t="s">
        <v>269</v>
      </c>
      <c r="C305" s="270"/>
      <c r="D305" s="270"/>
      <c r="E305" s="270"/>
      <c r="F305" s="270"/>
      <c r="G305" s="270"/>
      <c r="H305" s="270"/>
      <c r="I305" s="271"/>
      <c r="J305" s="94">
        <v>2</v>
      </c>
      <c r="K305" s="94">
        <v>1</v>
      </c>
      <c r="L305" s="94">
        <v>1</v>
      </c>
      <c r="M305" s="94">
        <v>0</v>
      </c>
      <c r="N305" s="95">
        <f>K305+L305+M305</f>
        <v>2</v>
      </c>
      <c r="O305" s="95">
        <f>P305-N305</f>
        <v>2</v>
      </c>
      <c r="P305" s="95">
        <f>ROUND(PRODUCT(J305,25)/14,0)</f>
        <v>4</v>
      </c>
      <c r="Q305" s="94"/>
      <c r="R305" s="94" t="s">
        <v>29</v>
      </c>
      <c r="S305" s="96"/>
      <c r="T305" s="97" t="s">
        <v>267</v>
      </c>
      <c r="V305" s="214"/>
      <c r="W305" s="214"/>
      <c r="X305" s="214"/>
      <c r="Y305" s="214"/>
      <c r="Z305" s="214"/>
      <c r="AA305" s="214"/>
      <c r="AB305" s="214"/>
      <c r="AC305" s="214"/>
    </row>
    <row r="306" spans="1:29">
      <c r="A306" s="93" t="s">
        <v>270</v>
      </c>
      <c r="B306" s="269" t="s">
        <v>271</v>
      </c>
      <c r="C306" s="270"/>
      <c r="D306" s="270"/>
      <c r="E306" s="270"/>
      <c r="F306" s="270"/>
      <c r="G306" s="270"/>
      <c r="H306" s="270"/>
      <c r="I306" s="271"/>
      <c r="J306" s="94">
        <v>3</v>
      </c>
      <c r="K306" s="94">
        <v>0</v>
      </c>
      <c r="L306" s="94">
        <v>0</v>
      </c>
      <c r="M306" s="94">
        <v>3</v>
      </c>
      <c r="N306" s="95">
        <f t="shared" ref="N306" si="95">K306+L306+M306</f>
        <v>3</v>
      </c>
      <c r="O306" s="95">
        <f t="shared" ref="O306" si="96">P306-N306</f>
        <v>2</v>
      </c>
      <c r="P306" s="95">
        <f t="shared" ref="P306" si="97">ROUND(PRODUCT(J306,25)/14,0)</f>
        <v>5</v>
      </c>
      <c r="Q306" s="94"/>
      <c r="R306" s="94" t="s">
        <v>29</v>
      </c>
      <c r="S306" s="96"/>
      <c r="T306" s="97" t="s">
        <v>267</v>
      </c>
      <c r="V306" s="214"/>
      <c r="W306" s="214"/>
      <c r="X306" s="214"/>
      <c r="Y306" s="214"/>
      <c r="Z306" s="214"/>
      <c r="AA306" s="214"/>
      <c r="AB306" s="214"/>
      <c r="AC306" s="214"/>
    </row>
    <row r="307" spans="1:29">
      <c r="A307" s="272" t="s">
        <v>62</v>
      </c>
      <c r="B307" s="273"/>
      <c r="C307" s="273"/>
      <c r="D307" s="273"/>
      <c r="E307" s="273"/>
      <c r="F307" s="273"/>
      <c r="G307" s="273"/>
      <c r="H307" s="273"/>
      <c r="I307" s="273"/>
      <c r="J307" s="273"/>
      <c r="K307" s="273"/>
      <c r="L307" s="273"/>
      <c r="M307" s="273"/>
      <c r="N307" s="273"/>
      <c r="O307" s="273"/>
      <c r="P307" s="273"/>
      <c r="Q307" s="273"/>
      <c r="R307" s="273"/>
      <c r="S307" s="273"/>
      <c r="T307" s="274"/>
      <c r="V307" s="214"/>
      <c r="W307" s="214"/>
      <c r="X307" s="214"/>
      <c r="Y307" s="214"/>
      <c r="Z307" s="214"/>
      <c r="AA307" s="214"/>
      <c r="AB307" s="214"/>
      <c r="AC307" s="214"/>
    </row>
    <row r="308" spans="1:29">
      <c r="A308" s="93" t="s">
        <v>272</v>
      </c>
      <c r="B308" s="269" t="s">
        <v>273</v>
      </c>
      <c r="C308" s="270"/>
      <c r="D308" s="270"/>
      <c r="E308" s="270"/>
      <c r="F308" s="270"/>
      <c r="G308" s="270"/>
      <c r="H308" s="270"/>
      <c r="I308" s="271"/>
      <c r="J308" s="94">
        <v>3</v>
      </c>
      <c r="K308" s="94">
        <v>1</v>
      </c>
      <c r="L308" s="94">
        <v>1</v>
      </c>
      <c r="M308" s="94">
        <v>0</v>
      </c>
      <c r="N308" s="95">
        <f>K308+L308+M308</f>
        <v>2</v>
      </c>
      <c r="O308" s="95">
        <f>P308-N308</f>
        <v>4</v>
      </c>
      <c r="P308" s="95">
        <f>ROUND(PRODUCT(J308,25)/12,0)</f>
        <v>6</v>
      </c>
      <c r="Q308" s="94" t="s">
        <v>33</v>
      </c>
      <c r="R308" s="94"/>
      <c r="S308" s="96"/>
      <c r="T308" s="96" t="s">
        <v>261</v>
      </c>
      <c r="V308" s="214"/>
      <c r="W308" s="214"/>
      <c r="X308" s="214"/>
      <c r="Y308" s="214"/>
      <c r="Z308" s="214"/>
      <c r="AA308" s="214"/>
      <c r="AB308" s="214"/>
      <c r="AC308" s="214"/>
    </row>
    <row r="309" spans="1:29">
      <c r="A309" s="93" t="s">
        <v>274</v>
      </c>
      <c r="B309" s="269" t="s">
        <v>275</v>
      </c>
      <c r="C309" s="270"/>
      <c r="D309" s="270"/>
      <c r="E309" s="270"/>
      <c r="F309" s="270"/>
      <c r="G309" s="270"/>
      <c r="H309" s="270"/>
      <c r="I309" s="271"/>
      <c r="J309" s="94">
        <v>2</v>
      </c>
      <c r="K309" s="94">
        <v>0</v>
      </c>
      <c r="L309" s="94">
        <v>0</v>
      </c>
      <c r="M309" s="94">
        <v>3</v>
      </c>
      <c r="N309" s="95">
        <f t="shared" ref="N309" si="98">K309+L309+M309</f>
        <v>3</v>
      </c>
      <c r="O309" s="95">
        <f t="shared" ref="O309" si="99">P309-N309</f>
        <v>1</v>
      </c>
      <c r="P309" s="95">
        <f t="shared" ref="P309" si="100">ROUND(PRODUCT(J309,25)/12,0)</f>
        <v>4</v>
      </c>
      <c r="Q309" s="94"/>
      <c r="R309" s="94" t="s">
        <v>29</v>
      </c>
      <c r="S309" s="96"/>
      <c r="T309" s="97" t="s">
        <v>267</v>
      </c>
      <c r="V309" s="214"/>
      <c r="W309" s="214"/>
      <c r="X309" s="214"/>
      <c r="Y309" s="214"/>
      <c r="Z309" s="214"/>
      <c r="AA309" s="214"/>
      <c r="AB309" s="214"/>
      <c r="AC309" s="214"/>
    </row>
    <row r="310" spans="1:29">
      <c r="A310" s="275" t="s">
        <v>276</v>
      </c>
      <c r="B310" s="276"/>
      <c r="C310" s="276"/>
      <c r="D310" s="276"/>
      <c r="E310" s="276"/>
      <c r="F310" s="276"/>
      <c r="G310" s="276"/>
      <c r="H310" s="276"/>
      <c r="I310" s="277"/>
      <c r="J310" s="98">
        <f>SUM(J297,J299,J301,J303,J305:J306,J308:J309)</f>
        <v>30</v>
      </c>
      <c r="K310" s="98">
        <f t="shared" ref="K310:P310" si="101">SUM(K297,K299,K301,K303,K305:K306,K308:K309)</f>
        <v>10</v>
      </c>
      <c r="L310" s="98">
        <f t="shared" si="101"/>
        <v>10</v>
      </c>
      <c r="M310" s="98">
        <f t="shared" si="101"/>
        <v>6</v>
      </c>
      <c r="N310" s="98">
        <f t="shared" si="101"/>
        <v>26</v>
      </c>
      <c r="O310" s="98">
        <f t="shared" si="101"/>
        <v>29</v>
      </c>
      <c r="P310" s="98">
        <f t="shared" si="101"/>
        <v>55</v>
      </c>
      <c r="Q310" s="98">
        <f>COUNTIF(Q297,"E")+COUNTIF(Q299,"E")+COUNTIF(Q301,"E")+COUNTIF(Q303,"E")+COUNTIF(Q305:Q306,"E")+COUNTIF(Q308:Q309,"E")</f>
        <v>5</v>
      </c>
      <c r="R310" s="98">
        <f>COUNTIF(R297,"C")+COUNTIF(R299,"C")+COUNTIF(R301,"C")+COUNTIF(R303,"C")+COUNTIF(R305:R306,"C")+COUNTIF(R308:R309,"C")</f>
        <v>3</v>
      </c>
      <c r="S310" s="98">
        <f>COUNTIF(S297,"VP")+COUNTIF(S299,"VP")+COUNTIF(S301,"VP")+COUNTIF(S303,"VP")+COUNTIF(S305:S306,"VP")+COUNTIF(S308:S309,"VP")</f>
        <v>0</v>
      </c>
      <c r="T310" s="99"/>
      <c r="V310" s="214"/>
      <c r="W310" s="214"/>
      <c r="X310" s="214"/>
      <c r="Y310" s="214"/>
      <c r="Z310" s="214"/>
      <c r="AA310" s="214"/>
      <c r="AB310" s="214"/>
      <c r="AC310" s="214"/>
    </row>
    <row r="311" spans="1:29">
      <c r="A311" s="278" t="s">
        <v>55</v>
      </c>
      <c r="B311" s="279"/>
      <c r="C311" s="279"/>
      <c r="D311" s="279"/>
      <c r="E311" s="279"/>
      <c r="F311" s="279"/>
      <c r="G311" s="279"/>
      <c r="H311" s="279"/>
      <c r="I311" s="279"/>
      <c r="J311" s="280"/>
      <c r="K311" s="98">
        <f>SUM(K297,K299,K301,K303,K305,K306)*14+SUM(K308,K309)*12</f>
        <v>138</v>
      </c>
      <c r="L311" s="98">
        <f t="shared" ref="L311:P311" si="102">SUM(L297,L299,L301,L303,L305,L306)*14+SUM(L308,L309)*12</f>
        <v>138</v>
      </c>
      <c r="M311" s="98">
        <f t="shared" si="102"/>
        <v>78</v>
      </c>
      <c r="N311" s="98">
        <f t="shared" si="102"/>
        <v>354</v>
      </c>
      <c r="O311" s="98">
        <f t="shared" si="102"/>
        <v>396</v>
      </c>
      <c r="P311" s="98">
        <f t="shared" si="102"/>
        <v>750</v>
      </c>
      <c r="Q311" s="284"/>
      <c r="R311" s="285"/>
      <c r="S311" s="285"/>
      <c r="T311" s="286"/>
      <c r="V311" s="214"/>
      <c r="W311" s="214"/>
      <c r="X311" s="214"/>
      <c r="Y311" s="214"/>
      <c r="Z311" s="214"/>
      <c r="AA311" s="214"/>
      <c r="AB311" s="214"/>
      <c r="AC311" s="214"/>
    </row>
    <row r="312" spans="1:29">
      <c r="A312" s="281"/>
      <c r="B312" s="282"/>
      <c r="C312" s="282"/>
      <c r="D312" s="282"/>
      <c r="E312" s="282"/>
      <c r="F312" s="282"/>
      <c r="G312" s="282"/>
      <c r="H312" s="282"/>
      <c r="I312" s="282"/>
      <c r="J312" s="283"/>
      <c r="K312" s="290">
        <f>SUM(K311:M311)</f>
        <v>354</v>
      </c>
      <c r="L312" s="291"/>
      <c r="M312" s="292"/>
      <c r="N312" s="290">
        <f>SUM(N311:O311)</f>
        <v>750</v>
      </c>
      <c r="O312" s="291"/>
      <c r="P312" s="292"/>
      <c r="Q312" s="287"/>
      <c r="R312" s="288"/>
      <c r="S312" s="288"/>
      <c r="T312" s="289"/>
      <c r="V312" s="214"/>
      <c r="W312" s="214"/>
      <c r="X312" s="214"/>
      <c r="Y312" s="214"/>
      <c r="Z312" s="214"/>
      <c r="AA312" s="214"/>
      <c r="AB312" s="214"/>
      <c r="AC312" s="214"/>
    </row>
    <row r="313" spans="1:29">
      <c r="A313" s="91"/>
      <c r="B313" s="91"/>
      <c r="C313" s="91"/>
      <c r="D313" s="91"/>
      <c r="E313" s="91"/>
      <c r="F313" s="91"/>
      <c r="G313" s="91"/>
      <c r="H313" s="91"/>
      <c r="I313" s="91"/>
      <c r="J313" s="91"/>
      <c r="K313" s="91"/>
      <c r="L313" s="91"/>
      <c r="M313" s="91"/>
      <c r="N313" s="91"/>
      <c r="O313" s="91"/>
      <c r="P313" s="91"/>
      <c r="Q313" s="91"/>
      <c r="R313" s="91"/>
      <c r="S313" s="91"/>
      <c r="T313" s="91"/>
      <c r="V313" s="214"/>
      <c r="W313" s="214"/>
      <c r="X313" s="214"/>
      <c r="Y313" s="214"/>
      <c r="Z313" s="214"/>
      <c r="AA313" s="214"/>
      <c r="AB313" s="214"/>
      <c r="AC313" s="214"/>
    </row>
    <row r="314" spans="1:29">
      <c r="A314" s="265" t="s">
        <v>277</v>
      </c>
      <c r="B314" s="265"/>
      <c r="C314" s="265"/>
      <c r="D314" s="265"/>
      <c r="E314" s="265"/>
      <c r="F314" s="265"/>
      <c r="G314" s="265"/>
      <c r="H314" s="265"/>
      <c r="I314" s="265"/>
      <c r="J314" s="265"/>
      <c r="K314" s="265"/>
      <c r="L314" s="265"/>
      <c r="M314" s="265"/>
      <c r="N314" s="265"/>
      <c r="O314" s="265"/>
      <c r="P314" s="265"/>
      <c r="Q314" s="265"/>
      <c r="R314" s="265"/>
      <c r="S314" s="265"/>
      <c r="T314" s="265"/>
      <c r="V314" s="214"/>
      <c r="W314" s="214"/>
      <c r="X314" s="214"/>
      <c r="Y314" s="214"/>
      <c r="Z314" s="214"/>
      <c r="AA314" s="214"/>
      <c r="AB314" s="214"/>
      <c r="AC314" s="214"/>
    </row>
  </sheetData>
  <sheetProtection deleteColumns="0" deleteRows="0" selectLockedCells="1" selectUnlockedCells="1"/>
  <mergeCells count="350">
    <mergeCell ref="A314:T314"/>
    <mergeCell ref="V294:AC314"/>
    <mergeCell ref="B151:I151"/>
    <mergeCell ref="B153:I153"/>
    <mergeCell ref="B154:I154"/>
    <mergeCell ref="B155:I155"/>
    <mergeCell ref="B305:I305"/>
    <mergeCell ref="B306:I306"/>
    <mergeCell ref="A307:T307"/>
    <mergeCell ref="B308:I308"/>
    <mergeCell ref="B309:I309"/>
    <mergeCell ref="A310:I310"/>
    <mergeCell ref="A311:J312"/>
    <mergeCell ref="Q311:T312"/>
    <mergeCell ref="K312:M312"/>
    <mergeCell ref="N312:P312"/>
    <mergeCell ref="A296:T296"/>
    <mergeCell ref="B297:I297"/>
    <mergeCell ref="A298:T298"/>
    <mergeCell ref="B299:I299"/>
    <mergeCell ref="A300:T300"/>
    <mergeCell ref="B301:I301"/>
    <mergeCell ref="A302:T302"/>
    <mergeCell ref="B303:I303"/>
    <mergeCell ref="A304:T304"/>
    <mergeCell ref="A17:K20"/>
    <mergeCell ref="A291:T291"/>
    <mergeCell ref="A293:T293"/>
    <mergeCell ref="A294:A295"/>
    <mergeCell ref="B294:I295"/>
    <mergeCell ref="J294:J295"/>
    <mergeCell ref="K294:M294"/>
    <mergeCell ref="N294:P294"/>
    <mergeCell ref="Q294:S294"/>
    <mergeCell ref="T294:T295"/>
    <mergeCell ref="B196:I196"/>
    <mergeCell ref="B195:I195"/>
    <mergeCell ref="A286:G286"/>
    <mergeCell ref="H282:I283"/>
    <mergeCell ref="A282:A283"/>
    <mergeCell ref="H284:I284"/>
    <mergeCell ref="N285:O285"/>
    <mergeCell ref="P285:Q285"/>
    <mergeCell ref="P282:Q283"/>
    <mergeCell ref="J283:K283"/>
    <mergeCell ref="L283:M283"/>
    <mergeCell ref="N283:O283"/>
    <mergeCell ref="J282:O282"/>
    <mergeCell ref="U113:W113"/>
    <mergeCell ref="A180:I180"/>
    <mergeCell ref="A181:J182"/>
    <mergeCell ref="K182:M182"/>
    <mergeCell ref="A178:T178"/>
    <mergeCell ref="B179:I179"/>
    <mergeCell ref="A176:T176"/>
    <mergeCell ref="B177:I177"/>
    <mergeCell ref="N182:P182"/>
    <mergeCell ref="A143:T143"/>
    <mergeCell ref="A156:T156"/>
    <mergeCell ref="U3:X3"/>
    <mergeCell ref="U5:X5"/>
    <mergeCell ref="U6:X6"/>
    <mergeCell ref="U7:X7"/>
    <mergeCell ref="U8:X8"/>
    <mergeCell ref="U55:W55"/>
    <mergeCell ref="U70:W70"/>
    <mergeCell ref="U85:W85"/>
    <mergeCell ref="U98:W98"/>
    <mergeCell ref="U41:W41"/>
    <mergeCell ref="U285:X285"/>
    <mergeCell ref="U4:X4"/>
    <mergeCell ref="U15:Z23"/>
    <mergeCell ref="U26:V26"/>
    <mergeCell ref="U27:V27"/>
    <mergeCell ref="U28:V28"/>
    <mergeCell ref="J285:K285"/>
    <mergeCell ref="L285:M285"/>
    <mergeCell ref="A12:K12"/>
    <mergeCell ref="A60:T60"/>
    <mergeCell ref="J61:J62"/>
    <mergeCell ref="K61:M61"/>
    <mergeCell ref="N61:P61"/>
    <mergeCell ref="Q61:S61"/>
    <mergeCell ref="T61:T62"/>
    <mergeCell ref="M15:T15"/>
    <mergeCell ref="R6:T6"/>
    <mergeCell ref="M8:T11"/>
    <mergeCell ref="A15:K15"/>
    <mergeCell ref="J32:J33"/>
    <mergeCell ref="Q186:S186"/>
    <mergeCell ref="B173:I173"/>
    <mergeCell ref="R282:T282"/>
    <mergeCell ref="A204:J205"/>
    <mergeCell ref="B103:I104"/>
    <mergeCell ref="B113:I113"/>
    <mergeCell ref="Q103:S103"/>
    <mergeCell ref="J284:K284"/>
    <mergeCell ref="L284:M284"/>
    <mergeCell ref="N284:O284"/>
    <mergeCell ref="P284:Q284"/>
    <mergeCell ref="J286:K286"/>
    <mergeCell ref="L286:M286"/>
    <mergeCell ref="N286:O286"/>
    <mergeCell ref="P286:Q286"/>
    <mergeCell ref="H285:I285"/>
    <mergeCell ref="N167:P167"/>
    <mergeCell ref="Q166:T167"/>
    <mergeCell ref="A165:I165"/>
    <mergeCell ref="B282:G283"/>
    <mergeCell ref="H286:I286"/>
    <mergeCell ref="B284:G284"/>
    <mergeCell ref="B285:G285"/>
    <mergeCell ref="B197:I197"/>
    <mergeCell ref="N103:P103"/>
    <mergeCell ref="A138:T138"/>
    <mergeCell ref="A186:A187"/>
    <mergeCell ref="B186:I187"/>
    <mergeCell ref="A88:T88"/>
    <mergeCell ref="J89:J90"/>
    <mergeCell ref="K89:M89"/>
    <mergeCell ref="N89:P89"/>
    <mergeCell ref="Q89:S89"/>
    <mergeCell ref="A89:A90"/>
    <mergeCell ref="T89:T90"/>
    <mergeCell ref="B89:I90"/>
    <mergeCell ref="B194:I194"/>
    <mergeCell ref="B193:I193"/>
    <mergeCell ref="A185:T185"/>
    <mergeCell ref="T121:T122"/>
    <mergeCell ref="A103:A104"/>
    <mergeCell ref="T103:T104"/>
    <mergeCell ref="K112:M112"/>
    <mergeCell ref="B121:I122"/>
    <mergeCell ref="B191:I191"/>
    <mergeCell ref="B192:I192"/>
    <mergeCell ref="B189:I189"/>
    <mergeCell ref="A188:T188"/>
    <mergeCell ref="T186:T187"/>
    <mergeCell ref="A184:T184"/>
    <mergeCell ref="J103:J104"/>
    <mergeCell ref="K103:M103"/>
    <mergeCell ref="J186:J187"/>
    <mergeCell ref="A172:T172"/>
    <mergeCell ref="A174:T174"/>
    <mergeCell ref="K186:M186"/>
    <mergeCell ref="N186:P186"/>
    <mergeCell ref="B152:I152"/>
    <mergeCell ref="B175:I175"/>
    <mergeCell ref="Q181:T182"/>
    <mergeCell ref="B109:I109"/>
    <mergeCell ref="A149:T149"/>
    <mergeCell ref="A169:T169"/>
    <mergeCell ref="J170:J171"/>
    <mergeCell ref="J45:J46"/>
    <mergeCell ref="A45:A46"/>
    <mergeCell ref="B41:I41"/>
    <mergeCell ref="B45:I46"/>
    <mergeCell ref="B39:I39"/>
    <mergeCell ref="B40:I40"/>
    <mergeCell ref="B85:I85"/>
    <mergeCell ref="K84:M84"/>
    <mergeCell ref="B190:I190"/>
    <mergeCell ref="B98:I98"/>
    <mergeCell ref="A102:T102"/>
    <mergeCell ref="K170:M170"/>
    <mergeCell ref="A170:A171"/>
    <mergeCell ref="B170:I171"/>
    <mergeCell ref="N170:P170"/>
    <mergeCell ref="Q170:S170"/>
    <mergeCell ref="T170:T171"/>
    <mergeCell ref="A131:T131"/>
    <mergeCell ref="A166:J167"/>
    <mergeCell ref="B150:I150"/>
    <mergeCell ref="B139:I139"/>
    <mergeCell ref="A161:T161"/>
    <mergeCell ref="B162:I162"/>
    <mergeCell ref="K167:M167"/>
    <mergeCell ref="O3:Q3"/>
    <mergeCell ref="O4:Q4"/>
    <mergeCell ref="M4:N4"/>
    <mergeCell ref="A10:K10"/>
    <mergeCell ref="M6:N6"/>
    <mergeCell ref="A7:K7"/>
    <mergeCell ref="A8:K8"/>
    <mergeCell ref="A9:K9"/>
    <mergeCell ref="B82:I82"/>
    <mergeCell ref="B32:I33"/>
    <mergeCell ref="M13:T13"/>
    <mergeCell ref="M16:T16"/>
    <mergeCell ref="A61:A62"/>
    <mergeCell ref="B61:I62"/>
    <mergeCell ref="B54:I54"/>
    <mergeCell ref="B55:I55"/>
    <mergeCell ref="B53:I53"/>
    <mergeCell ref="T75:T76"/>
    <mergeCell ref="B70:I70"/>
    <mergeCell ref="B75:I76"/>
    <mergeCell ref="B67:I67"/>
    <mergeCell ref="A74:T74"/>
    <mergeCell ref="I24:K24"/>
    <mergeCell ref="B24:C24"/>
    <mergeCell ref="M19:T21"/>
    <mergeCell ref="M23:T28"/>
    <mergeCell ref="A1:K1"/>
    <mergeCell ref="A3:K3"/>
    <mergeCell ref="K45:M45"/>
    <mergeCell ref="M1:T1"/>
    <mergeCell ref="M14:T14"/>
    <mergeCell ref="A4:K5"/>
    <mergeCell ref="A29:T29"/>
    <mergeCell ref="M3:N3"/>
    <mergeCell ref="M5:N5"/>
    <mergeCell ref="D24:F24"/>
    <mergeCell ref="N45:P45"/>
    <mergeCell ref="Q45:S45"/>
    <mergeCell ref="T32:T33"/>
    <mergeCell ref="N32:P32"/>
    <mergeCell ref="K32:M32"/>
    <mergeCell ref="T45:T46"/>
    <mergeCell ref="A11:K11"/>
    <mergeCell ref="A32:A33"/>
    <mergeCell ref="A2:K2"/>
    <mergeCell ref="A6:K6"/>
    <mergeCell ref="O5:Q5"/>
    <mergeCell ref="O6:Q6"/>
    <mergeCell ref="Q32:S32"/>
    <mergeCell ref="A44:T44"/>
    <mergeCell ref="R3:T3"/>
    <mergeCell ref="H24:H25"/>
    <mergeCell ref="A23:G23"/>
    <mergeCell ref="G24:G25"/>
    <mergeCell ref="R4:T4"/>
    <mergeCell ref="R5:T5"/>
    <mergeCell ref="A123:T123"/>
    <mergeCell ref="A120:T120"/>
    <mergeCell ref="J121:J122"/>
    <mergeCell ref="K121:M121"/>
    <mergeCell ref="N121:P121"/>
    <mergeCell ref="A121:A122"/>
    <mergeCell ref="Q121:S121"/>
    <mergeCell ref="J75:J76"/>
    <mergeCell ref="K75:M75"/>
    <mergeCell ref="N75:P75"/>
    <mergeCell ref="Q75:S75"/>
    <mergeCell ref="A75:A76"/>
    <mergeCell ref="A13:K13"/>
    <mergeCell ref="A14:K14"/>
    <mergeCell ref="A16:K16"/>
    <mergeCell ref="A31:T31"/>
    <mergeCell ref="B198:I198"/>
    <mergeCell ref="B199:I199"/>
    <mergeCell ref="B200:I200"/>
    <mergeCell ref="B201:I201"/>
    <mergeCell ref="Q204:T205"/>
    <mergeCell ref="N205:P205"/>
    <mergeCell ref="K205:M205"/>
    <mergeCell ref="A203:I203"/>
    <mergeCell ref="B202:I202"/>
    <mergeCell ref="A210:T210"/>
    <mergeCell ref="B211:I211"/>
    <mergeCell ref="B212:I212"/>
    <mergeCell ref="B230:I230"/>
    <mergeCell ref="A231:T231"/>
    <mergeCell ref="B213:I213"/>
    <mergeCell ref="A208:A209"/>
    <mergeCell ref="A207:T207"/>
    <mergeCell ref="J208:J209"/>
    <mergeCell ref="K208:M208"/>
    <mergeCell ref="N208:P208"/>
    <mergeCell ref="B208:I209"/>
    <mergeCell ref="Q208:S208"/>
    <mergeCell ref="T208:T209"/>
    <mergeCell ref="B228:I228"/>
    <mergeCell ref="B227:I227"/>
    <mergeCell ref="K222:M222"/>
    <mergeCell ref="B238:I238"/>
    <mergeCell ref="B239:I239"/>
    <mergeCell ref="B240:I240"/>
    <mergeCell ref="B232:I232"/>
    <mergeCell ref="A241:I241"/>
    <mergeCell ref="K243:M243"/>
    <mergeCell ref="N243:P243"/>
    <mergeCell ref="B215:I215"/>
    <mergeCell ref="B214:I214"/>
    <mergeCell ref="B233:I233"/>
    <mergeCell ref="B229:I229"/>
    <mergeCell ref="B218:I218"/>
    <mergeCell ref="B220:I220"/>
    <mergeCell ref="B221:I221"/>
    <mergeCell ref="B222:I222"/>
    <mergeCell ref="B219:I219"/>
    <mergeCell ref="B223:I223"/>
    <mergeCell ref="B224:I224"/>
    <mergeCell ref="B225:I225"/>
    <mergeCell ref="B216:I216"/>
    <mergeCell ref="B217:I217"/>
    <mergeCell ref="B236:I236"/>
    <mergeCell ref="B237:I237"/>
    <mergeCell ref="B226:I226"/>
    <mergeCell ref="B257:I257"/>
    <mergeCell ref="B253:I253"/>
    <mergeCell ref="B254:I254"/>
    <mergeCell ref="T247:T248"/>
    <mergeCell ref="A246:T246"/>
    <mergeCell ref="A242:J243"/>
    <mergeCell ref="Q242:T243"/>
    <mergeCell ref="N247:P247"/>
    <mergeCell ref="A249:T249"/>
    <mergeCell ref="B250:I250"/>
    <mergeCell ref="B251:I251"/>
    <mergeCell ref="B252:I252"/>
    <mergeCell ref="Q247:S247"/>
    <mergeCell ref="A247:A248"/>
    <mergeCell ref="B247:I248"/>
    <mergeCell ref="J247:J248"/>
    <mergeCell ref="K247:M247"/>
    <mergeCell ref="A260:J261"/>
    <mergeCell ref="A281:B281"/>
    <mergeCell ref="B273:I273"/>
    <mergeCell ref="B275:I275"/>
    <mergeCell ref="B270:I270"/>
    <mergeCell ref="B271:I271"/>
    <mergeCell ref="B272:I272"/>
    <mergeCell ref="B276:I276"/>
    <mergeCell ref="A277:I277"/>
    <mergeCell ref="A278:J279"/>
    <mergeCell ref="M17:T18"/>
    <mergeCell ref="K239:M239"/>
    <mergeCell ref="A265:T265"/>
    <mergeCell ref="B234:I234"/>
    <mergeCell ref="B235:I235"/>
    <mergeCell ref="Q278:T279"/>
    <mergeCell ref="K279:M279"/>
    <mergeCell ref="N279:P279"/>
    <mergeCell ref="A268:T268"/>
    <mergeCell ref="J266:J267"/>
    <mergeCell ref="K266:M266"/>
    <mergeCell ref="N266:P266"/>
    <mergeCell ref="Q266:S266"/>
    <mergeCell ref="A266:A267"/>
    <mergeCell ref="A274:T274"/>
    <mergeCell ref="T266:T267"/>
    <mergeCell ref="B266:I267"/>
    <mergeCell ref="Q260:T261"/>
    <mergeCell ref="K261:M261"/>
    <mergeCell ref="N261:P261"/>
    <mergeCell ref="B255:I255"/>
    <mergeCell ref="A256:T256"/>
    <mergeCell ref="B258:I258"/>
    <mergeCell ref="A259:I259"/>
  </mergeCells>
  <phoneticPr fontId="5" type="noConversion"/>
  <conditionalFormatting sqref="U285 L27:L28 U26:U28 U3:U8">
    <cfRule type="cellIs" dxfId="23" priority="149" operator="equal">
      <formula>"E bine"</formula>
    </cfRule>
  </conditionalFormatting>
  <conditionalFormatting sqref="U285 U26:U28 U3:U8">
    <cfRule type="cellIs" dxfId="22" priority="148" operator="equal">
      <formula>"NU e bine"</formula>
    </cfRule>
  </conditionalFormatting>
  <conditionalFormatting sqref="U26:V28 U3:V8">
    <cfRule type="cellIs" dxfId="21" priority="141" operator="equal">
      <formula>"Suma trebuie să fie 52"</formula>
    </cfRule>
    <cfRule type="cellIs" dxfId="20" priority="142" operator="equal">
      <formula>"Corect"</formula>
    </cfRule>
    <cfRule type="cellIs" dxfId="19" priority="143" operator="equal">
      <formula>SUM($B$26:$J$26)</formula>
    </cfRule>
    <cfRule type="cellIs" dxfId="18" priority="144" operator="lessThan">
      <formula>"(SUM(B28:K28)=52"</formula>
    </cfRule>
    <cfRule type="cellIs" dxfId="17" priority="145" operator="equal">
      <formula>52</formula>
    </cfRule>
    <cfRule type="cellIs" dxfId="16" priority="146" operator="equal">
      <formula>$K$26</formula>
    </cfRule>
    <cfRule type="cellIs" dxfId="15" priority="147" operator="equal">
      <formula>$B$26:$K$26=52</formula>
    </cfRule>
  </conditionalFormatting>
  <conditionalFormatting sqref="U285:V285 U26:V28 U3:V8">
    <cfRule type="cellIs" dxfId="14" priority="136" operator="equal">
      <formula>"Suma trebuie să fie 52"</formula>
    </cfRule>
    <cfRule type="cellIs" dxfId="13" priority="140" operator="equal">
      <formula>"Corect"</formula>
    </cfRule>
  </conditionalFormatting>
  <conditionalFormatting sqref="U285:X285 U26:V28">
    <cfRule type="cellIs" dxfId="12" priority="139" operator="equal">
      <formula>"Corect"</formula>
    </cfRule>
  </conditionalFormatting>
  <conditionalFormatting sqref="U113:W113 U98:W101 U85:W85 U70:W73 U55:W55 U41:W42">
    <cfRule type="cellIs" dxfId="11" priority="137" operator="equal">
      <formula>"E trebuie să fie cel puțin egal cu C+VP"</formula>
    </cfRule>
    <cfRule type="cellIs" dxfId="10" priority="138" operator="equal">
      <formula>"Corect"</formula>
    </cfRule>
  </conditionalFormatting>
  <conditionalFormatting sqref="U285:V285">
    <cfRule type="cellIs" dxfId="9" priority="112" operator="equal">
      <formula>"Nu corespunde cu tabelul de opționale"</formula>
    </cfRule>
    <cfRule type="cellIs" dxfId="8" priority="115" operator="equal">
      <formula>"Suma trebuie să fie 52"</formula>
    </cfRule>
    <cfRule type="cellIs" dxfId="7" priority="116" operator="equal">
      <formula>"Corect"</formula>
    </cfRule>
    <cfRule type="cellIs" dxfId="6" priority="117" operator="equal">
      <formula>SUM($B$26:$J$26)</formula>
    </cfRule>
    <cfRule type="cellIs" dxfId="5" priority="118" operator="lessThan">
      <formula>"(SUM(B28:K28)=52"</formula>
    </cfRule>
    <cfRule type="cellIs" dxfId="4" priority="119" operator="equal">
      <formula>52</formula>
    </cfRule>
    <cfRule type="cellIs" dxfId="3" priority="120" operator="equal">
      <formula>$K$26</formula>
    </cfRule>
    <cfRule type="cellIs" dxfId="2" priority="121" operator="equal">
      <formula>$B$26:$K$26=52</formula>
    </cfRule>
  </conditionalFormatting>
  <conditionalFormatting sqref="U3:X8">
    <cfRule type="cellIs" dxfId="1" priority="100" operator="equal">
      <formula>"Trebuie alocate cel puțin 20 de ore pe săptămână"</formula>
    </cfRule>
  </conditionalFormatting>
  <conditionalFormatting sqref="U26:V26">
    <cfRule type="cellIs" dxfId="0" priority="2" operator="equal">
      <formula>"Correct"</formula>
    </cfRule>
  </conditionalFormatting>
  <dataValidations count="9">
    <dataValidation type="list" allowBlank="1" showInputMessage="1" showErrorMessage="1" sqref="S308:S309 S303 S299 S297 S301 S305:S306">
      <formula1>$S$39</formula1>
    </dataValidation>
    <dataValidation type="list" allowBlank="1" showInputMessage="1" showErrorMessage="1" sqref="Q308:Q309 Q303 Q299 Q297 Q301 Q305:Q306">
      <formula1>$Q$39</formula1>
    </dataValidation>
    <dataValidation type="list" allowBlank="1" showInputMessage="1" showErrorMessage="1" sqref="R308:R309 R303 R299 R297 R301 R305:R306">
      <formula1>$R$39</formula1>
    </dataValidation>
    <dataValidation type="list" allowBlank="1" showInputMessage="1" showErrorMessage="1" sqref="R275 R139:R142 R155 R150:R153 R146:R148 R157:R160 R162:R164 R124:R130 R34:R40 R47:R54 R105:R112 R91:R97 R132:R137 R63:R69 R77:R84 R173 R177 R175 R179 R269:R272">
      <formula1>$R$33</formula1>
    </dataValidation>
    <dataValidation type="list" allowBlank="1" showInputMessage="1" showErrorMessage="1" sqref="Q275 Q139:Q142 Q155 Q150:Q153 Q146:Q148 Q157:Q160 Q162:Q164 Q124:Q130 Q34:Q40 Q47:Q54 Q105:Q112 Q91:Q97 Q132:Q137 Q63:Q69 Q77:Q84 Q173 Q177 Q175 Q179 Q269:Q272">
      <formula1>$Q$33</formula1>
    </dataValidation>
    <dataValidation type="list" allowBlank="1" showInputMessage="1" showErrorMessage="1" sqref="S275 S139:S142 S150:S155 S157:S160 S162:S164 S144:S148 S124:S130 S34:S40 S47:S54 S63:S69 S91:S97 S105:S112 S132:S137 S77:S84 S173 S177 S175 S179 S269:S272">
      <formula1>$S$33</formula1>
    </dataValidation>
    <dataValidation type="list" allowBlank="1" showInputMessage="1" showErrorMessage="1" sqref="T275 T139:T142 T211:T229 T232:T239 T150:T155 T162:T164 T157:T160 T144:T148 T63:T69 T34:T40 T47:T54 T91:T97 T105:T112 T124:T130 T132:T137 T77:T84 T173 T177 T175 T179 T189:T201 T269:T272 T257 T250:T254">
      <formula1>$O$30:$S$30</formula1>
    </dataValidation>
    <dataValidation type="list" allowBlank="1" showInputMessage="1" showErrorMessage="1" sqref="T273 T230 T202 T255">
      <formula1>$P$30:$S$30</formula1>
    </dataValidation>
    <dataValidation type="list" allowBlank="1" showInputMessage="1" showErrorMessage="1" sqref="B257:I257 C211:I226 C229:I229 B211:B229 B232:B239 C232:I234 C238:I239 B189:I201 B250:I254">
      <formula1>$B$32:$B$182</formula1>
    </dataValidation>
  </dataValidations>
  <pageMargins left="0.70866141732283461" right="0.70866141732283461" top="0.74803149606299213" bottom="0.74803149606299213" header="0.31496062992125984" footer="0.31496062992125984"/>
  <pageSetup paperSize="9" orientation="landscape" blackAndWhite="1" r:id="rId1"/>
  <headerFooter>
    <oddFooter>&amp;LRECTOR,Acad.Prof.univ.dr. Ioan Aurel POP&amp;CPag. &amp;P/&amp;N&amp;RDECAN,Prof. univ. dr. Dumitru MATIŞ</oddFooter>
  </headerFooter>
  <rowBreaks count="4" manualBreakCount="4">
    <brk id="87" max="16383" man="1"/>
    <brk id="119" max="16383" man="1"/>
    <brk id="177" max="16383" man="1"/>
    <brk id="264" max="16383" man="1"/>
  </rowBreaks>
  <ignoredErrors>
    <ignoredError sqref="J285 L284:M285" unlockedFormula="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T1"/>
  <sheetViews>
    <sheetView workbookViewId="0">
      <selection sqref="A1:T1"/>
    </sheetView>
  </sheetViews>
  <sheetFormatPr defaultRowHeight="15"/>
  <sheetData>
    <row r="1" spans="1:20">
      <c r="A1" s="41" t="s">
        <v>142</v>
      </c>
      <c r="B1" s="58" t="s">
        <v>143</v>
      </c>
      <c r="C1" s="59"/>
      <c r="D1" s="59"/>
      <c r="E1" s="59"/>
      <c r="F1" s="59"/>
      <c r="G1" s="59"/>
      <c r="H1" s="59"/>
      <c r="I1" s="60"/>
      <c r="J1" s="11">
        <v>5</v>
      </c>
      <c r="K1" s="11">
        <v>2</v>
      </c>
      <c r="L1" s="11">
        <v>2</v>
      </c>
      <c r="M1" s="11">
        <v>0</v>
      </c>
      <c r="N1" s="80">
        <f>K1+L1+M1</f>
        <v>4</v>
      </c>
      <c r="O1" s="19">
        <f>P1-N1</f>
        <v>5</v>
      </c>
      <c r="P1" s="19">
        <f>ROUND(PRODUCT(J1,25)/14,0)</f>
        <v>9</v>
      </c>
      <c r="Q1" s="27" t="s">
        <v>33</v>
      </c>
      <c r="R1" s="11"/>
      <c r="S1" s="28"/>
      <c r="T1" s="11" t="s">
        <v>40</v>
      </c>
    </row>
  </sheetData>
  <phoneticPr fontId="5" type="noConversion"/>
  <dataValidations count="4">
    <dataValidation type="list" allowBlank="1" showInputMessage="1" showErrorMessage="1" sqref="T1">
      <formula1>$O$34:$S$34</formula1>
    </dataValidation>
    <dataValidation type="list" allowBlank="1" showInputMessage="1" showErrorMessage="1" sqref="S1">
      <formula1>$S$37</formula1>
    </dataValidation>
    <dataValidation type="list" allowBlank="1" showInputMessage="1" showErrorMessage="1" sqref="Q1">
      <formula1>$Q$37</formula1>
    </dataValidation>
    <dataValidation type="list" allowBlank="1" showInputMessage="1" showErrorMessage="1" sqref="R1">
      <formula1>$R$37</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559B78D361EF4D8F32DB81F710DAAA" ma:contentTypeVersion="0" ma:contentTypeDescription="Create a new document." ma:contentTypeScope="" ma:versionID="1ff52bee66dc2b42120baa8a47bca72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5CEE78B-7628-427C-B0D9-6F4C0EF293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D556CA3-5CA1-4A11-B937-391C2EFE3C75}">
  <ds:schemaRefs>
    <ds:schemaRef ds:uri="http://schemas.microsoft.com/sharepoint/v3/contenttype/forms"/>
  </ds:schemaRefs>
</ds:datastoreItem>
</file>

<file path=customXml/itemProps3.xml><?xml version="1.0" encoding="utf-8"?>
<ds:datastoreItem xmlns:ds="http://schemas.openxmlformats.org/officeDocument/2006/customXml" ds:itemID="{5A6C7237-EB6D-46A1-9D0C-7417BAE3D882}">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admin</cp:lastModifiedBy>
  <cp:lastPrinted>2016-02-16T12:14:25Z</cp:lastPrinted>
  <dcterms:created xsi:type="dcterms:W3CDTF">2013-06-27T08:19:59Z</dcterms:created>
  <dcterms:modified xsi:type="dcterms:W3CDTF">2016-02-16T12:16:59Z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0x01010078559B78D361EF4D8F32DB81F710DAAA</vt:lpwstr>
  </property>
</Properties>
</file>