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90" windowWidth="15480" windowHeight="11640"/>
  </bookViews>
  <sheets>
    <sheet name="Sheet1" sheetId="1" r:id="rId1"/>
    <sheet name="Sheet2" sheetId="2" r:id="rId2"/>
    <sheet name="Sheet3" sheetId="3" r:id="rId3"/>
  </sheets>
  <definedNames>
    <definedName name="_xlnm.Print_Area" localSheetId="0">Sheet1!$A$1:$T$306</definedName>
  </definedNames>
  <calcPr calcId="124519"/>
</workbook>
</file>

<file path=xl/calcChain.xml><?xml version="1.0" encoding="utf-8"?>
<calcChain xmlns="http://schemas.openxmlformats.org/spreadsheetml/2006/main">
  <c r="P151" i="1"/>
  <c r="P150"/>
  <c r="P149"/>
  <c r="P148"/>
  <c r="P147"/>
  <c r="P146"/>
  <c r="J158"/>
  <c r="T269"/>
  <c r="N267"/>
  <c r="T255"/>
  <c r="T235"/>
  <c r="J227"/>
  <c r="K227"/>
  <c r="L227"/>
  <c r="M227"/>
  <c r="Q227"/>
  <c r="R227"/>
  <c r="S227"/>
  <c r="J228"/>
  <c r="K228"/>
  <c r="L228"/>
  <c r="M228"/>
  <c r="Q228"/>
  <c r="R228"/>
  <c r="S228"/>
  <c r="J229"/>
  <c r="K229"/>
  <c r="L229"/>
  <c r="M229"/>
  <c r="Q229"/>
  <c r="R229"/>
  <c r="S229"/>
  <c r="J230"/>
  <c r="K230"/>
  <c r="L230"/>
  <c r="M230"/>
  <c r="Q230"/>
  <c r="R230"/>
  <c r="S230"/>
  <c r="A227"/>
  <c r="A228"/>
  <c r="A229"/>
  <c r="A230"/>
  <c r="S217"/>
  <c r="R217"/>
  <c r="Q217"/>
  <c r="M217"/>
  <c r="L217"/>
  <c r="K217"/>
  <c r="J217"/>
  <c r="J214"/>
  <c r="K214"/>
  <c r="L214"/>
  <c r="M214"/>
  <c r="Q214"/>
  <c r="R214"/>
  <c r="S214"/>
  <c r="J215"/>
  <c r="K215"/>
  <c r="L215"/>
  <c r="M215"/>
  <c r="Q215"/>
  <c r="R215"/>
  <c r="S215"/>
  <c r="A217"/>
  <c r="A214"/>
  <c r="A215"/>
  <c r="T198"/>
  <c r="L174"/>
  <c r="M174"/>
  <c r="K174"/>
  <c r="T173"/>
  <c r="S173"/>
  <c r="R173"/>
  <c r="Q173"/>
  <c r="M173"/>
  <c r="L173"/>
  <c r="K173"/>
  <c r="J173"/>
  <c r="M159"/>
  <c r="L159"/>
  <c r="K159"/>
  <c r="T158"/>
  <c r="S158"/>
  <c r="R158"/>
  <c r="Q158"/>
  <c r="N154"/>
  <c r="P154"/>
  <c r="M158"/>
  <c r="L158"/>
  <c r="K158"/>
  <c r="N147"/>
  <c r="N148"/>
  <c r="N138"/>
  <c r="P138"/>
  <c r="N139"/>
  <c r="P139"/>
  <c r="N140"/>
  <c r="P140"/>
  <c r="N141"/>
  <c r="P141"/>
  <c r="N142"/>
  <c r="P142"/>
  <c r="N131"/>
  <c r="P131"/>
  <c r="N132"/>
  <c r="P132"/>
  <c r="N133"/>
  <c r="P133"/>
  <c r="N123"/>
  <c r="P123"/>
  <c r="N124"/>
  <c r="P124"/>
  <c r="N125"/>
  <c r="P125"/>
  <c r="N126"/>
  <c r="P126"/>
  <c r="O148" l="1"/>
  <c r="O147"/>
  <c r="O154"/>
  <c r="O123"/>
  <c r="O132"/>
  <c r="O142"/>
  <c r="O140"/>
  <c r="O138"/>
  <c r="O126"/>
  <c r="O124"/>
  <c r="O133"/>
  <c r="O141"/>
  <c r="O139"/>
  <c r="O131"/>
  <c r="O125"/>
  <c r="S299" l="1"/>
  <c r="R299"/>
  <c r="Q299"/>
  <c r="M300"/>
  <c r="L300"/>
  <c r="K300"/>
  <c r="M299"/>
  <c r="L299"/>
  <c r="K299"/>
  <c r="J299"/>
  <c r="P298"/>
  <c r="N298"/>
  <c r="P297"/>
  <c r="N297"/>
  <c r="P295"/>
  <c r="N295"/>
  <c r="P294"/>
  <c r="N294"/>
  <c r="P292"/>
  <c r="N292"/>
  <c r="P290"/>
  <c r="N290"/>
  <c r="P288"/>
  <c r="N288"/>
  <c r="P286"/>
  <c r="N286"/>
  <c r="U29"/>
  <c r="U8"/>
  <c r="U7"/>
  <c r="U6"/>
  <c r="U5"/>
  <c r="U3"/>
  <c r="U4"/>
  <c r="P300" l="1"/>
  <c r="N300"/>
  <c r="P299"/>
  <c r="N299"/>
  <c r="O294"/>
  <c r="O295"/>
  <c r="O290"/>
  <c r="O298"/>
  <c r="K301"/>
  <c r="O286"/>
  <c r="O292"/>
  <c r="O288"/>
  <c r="O297"/>
  <c r="S45"/>
  <c r="R45"/>
  <c r="Q45"/>
  <c r="S58"/>
  <c r="R58"/>
  <c r="Q58"/>
  <c r="U31"/>
  <c r="U30"/>
  <c r="U45" l="1"/>
  <c r="O300"/>
  <c r="N301" s="1"/>
  <c r="O299"/>
  <c r="U58"/>
  <c r="A196"/>
  <c r="P172"/>
  <c r="N262" l="1"/>
  <c r="P262"/>
  <c r="N263"/>
  <c r="P263"/>
  <c r="N264"/>
  <c r="P264"/>
  <c r="P267"/>
  <c r="S253"/>
  <c r="R253"/>
  <c r="Q253"/>
  <c r="P253"/>
  <c r="O253"/>
  <c r="N253"/>
  <c r="M253"/>
  <c r="L253"/>
  <c r="K253"/>
  <c r="J253"/>
  <c r="A253"/>
  <c r="S250"/>
  <c r="R250"/>
  <c r="Q250"/>
  <c r="M250"/>
  <c r="L250"/>
  <c r="K250"/>
  <c r="J250"/>
  <c r="A250"/>
  <c r="S249"/>
  <c r="R249"/>
  <c r="Q249"/>
  <c r="M249"/>
  <c r="L249"/>
  <c r="K249"/>
  <c r="J249"/>
  <c r="A249"/>
  <c r="S248"/>
  <c r="R248"/>
  <c r="Q248"/>
  <c r="P248"/>
  <c r="M248"/>
  <c r="L248"/>
  <c r="K248"/>
  <c r="J248"/>
  <c r="A248"/>
  <c r="S247"/>
  <c r="R247"/>
  <c r="Q247"/>
  <c r="M247"/>
  <c r="L247"/>
  <c r="K247"/>
  <c r="J247"/>
  <c r="A247"/>
  <c r="S246"/>
  <c r="R246"/>
  <c r="Q246"/>
  <c r="P246"/>
  <c r="M246"/>
  <c r="L246"/>
  <c r="K246"/>
  <c r="J246"/>
  <c r="A246"/>
  <c r="S245"/>
  <c r="R245"/>
  <c r="Q245"/>
  <c r="M245"/>
  <c r="L245"/>
  <c r="K245"/>
  <c r="J245"/>
  <c r="A245"/>
  <c r="S233"/>
  <c r="R233"/>
  <c r="Q233"/>
  <c r="N233"/>
  <c r="K233"/>
  <c r="J233"/>
  <c r="A233"/>
  <c r="S232"/>
  <c r="R232"/>
  <c r="Q232"/>
  <c r="M232"/>
  <c r="L232"/>
  <c r="K232"/>
  <c r="J232"/>
  <c r="A232"/>
  <c r="S231"/>
  <c r="R231"/>
  <c r="Q231"/>
  <c r="M231"/>
  <c r="L231"/>
  <c r="K231"/>
  <c r="J231"/>
  <c r="A231"/>
  <c r="S226"/>
  <c r="R226"/>
  <c r="Q226"/>
  <c r="M226"/>
  <c r="L226"/>
  <c r="K226"/>
  <c r="J226"/>
  <c r="A226"/>
  <c r="S223"/>
  <c r="R223"/>
  <c r="Q223"/>
  <c r="M223"/>
  <c r="L223"/>
  <c r="K223"/>
  <c r="J223"/>
  <c r="A223"/>
  <c r="S222"/>
  <c r="R222"/>
  <c r="Q222"/>
  <c r="M222"/>
  <c r="L222"/>
  <c r="K222"/>
  <c r="J222"/>
  <c r="A222"/>
  <c r="S221"/>
  <c r="R221"/>
  <c r="Q221"/>
  <c r="M221"/>
  <c r="L221"/>
  <c r="K221"/>
  <c r="J221"/>
  <c r="A221"/>
  <c r="S220"/>
  <c r="R220"/>
  <c r="Q220"/>
  <c r="M220"/>
  <c r="L220"/>
  <c r="K220"/>
  <c r="J220"/>
  <c r="A220"/>
  <c r="S219"/>
  <c r="R219"/>
  <c r="Q219"/>
  <c r="M219"/>
  <c r="L219"/>
  <c r="K219"/>
  <c r="J219"/>
  <c r="A219"/>
  <c r="S218"/>
  <c r="R218"/>
  <c r="Q218"/>
  <c r="M218"/>
  <c r="L218"/>
  <c r="K218"/>
  <c r="J218"/>
  <c r="A218"/>
  <c r="S216"/>
  <c r="R216"/>
  <c r="Q216"/>
  <c r="K216"/>
  <c r="J216"/>
  <c r="A216"/>
  <c r="S213"/>
  <c r="R213"/>
  <c r="Q213"/>
  <c r="M213"/>
  <c r="L213"/>
  <c r="K213"/>
  <c r="J213"/>
  <c r="A213"/>
  <c r="S212"/>
  <c r="R212"/>
  <c r="Q212"/>
  <c r="M212"/>
  <c r="L212"/>
  <c r="K212"/>
  <c r="J212"/>
  <c r="A212"/>
  <c r="S211"/>
  <c r="R211"/>
  <c r="Q211"/>
  <c r="M211"/>
  <c r="L211"/>
  <c r="K211"/>
  <c r="J211"/>
  <c r="A211"/>
  <c r="S210"/>
  <c r="R210"/>
  <c r="Q210"/>
  <c r="M210"/>
  <c r="L210"/>
  <c r="K210"/>
  <c r="J210"/>
  <c r="A210"/>
  <c r="S209"/>
  <c r="R209"/>
  <c r="Q209"/>
  <c r="M209"/>
  <c r="L209"/>
  <c r="K209"/>
  <c r="J209"/>
  <c r="A209"/>
  <c r="S208"/>
  <c r="R208"/>
  <c r="Q208"/>
  <c r="M208"/>
  <c r="L208"/>
  <c r="K208"/>
  <c r="J208"/>
  <c r="A208"/>
  <c r="S207"/>
  <c r="R207"/>
  <c r="Q207"/>
  <c r="M207"/>
  <c r="L207"/>
  <c r="K207"/>
  <c r="J207"/>
  <c r="A207"/>
  <c r="S206"/>
  <c r="R206"/>
  <c r="Q206"/>
  <c r="M206"/>
  <c r="L206"/>
  <c r="K206"/>
  <c r="J206"/>
  <c r="A206"/>
  <c r="S205"/>
  <c r="R205"/>
  <c r="Q205"/>
  <c r="M205"/>
  <c r="L205"/>
  <c r="K205"/>
  <c r="J205"/>
  <c r="A205"/>
  <c r="S196"/>
  <c r="R196"/>
  <c r="Q196"/>
  <c r="M196"/>
  <c r="L196"/>
  <c r="K196"/>
  <c r="J196"/>
  <c r="O262" l="1"/>
  <c r="O267"/>
  <c r="O263"/>
  <c r="O264"/>
  <c r="Q183"/>
  <c r="R182"/>
  <c r="S182"/>
  <c r="S193" l="1"/>
  <c r="R193"/>
  <c r="Q193"/>
  <c r="M193"/>
  <c r="L193"/>
  <c r="K193"/>
  <c r="J193"/>
  <c r="A193"/>
  <c r="S192"/>
  <c r="R192"/>
  <c r="Q192"/>
  <c r="M192"/>
  <c r="L192"/>
  <c r="K192"/>
  <c r="J192"/>
  <c r="A192"/>
  <c r="S191"/>
  <c r="R191"/>
  <c r="Q191"/>
  <c r="M191"/>
  <c r="L191"/>
  <c r="K191"/>
  <c r="J191"/>
  <c r="A191"/>
  <c r="S190"/>
  <c r="R190"/>
  <c r="Q190"/>
  <c r="M190"/>
  <c r="L190"/>
  <c r="K190"/>
  <c r="J190"/>
  <c r="A190"/>
  <c r="S189"/>
  <c r="R189"/>
  <c r="Q189"/>
  <c r="M189"/>
  <c r="L189"/>
  <c r="K189"/>
  <c r="J189"/>
  <c r="A189"/>
  <c r="S188"/>
  <c r="R188"/>
  <c r="Q188"/>
  <c r="M188"/>
  <c r="L188"/>
  <c r="K188"/>
  <c r="J188"/>
  <c r="A188"/>
  <c r="S187"/>
  <c r="R187"/>
  <c r="Q187"/>
  <c r="M187"/>
  <c r="L187"/>
  <c r="K187"/>
  <c r="J187"/>
  <c r="A187"/>
  <c r="S186"/>
  <c r="R186"/>
  <c r="Q186"/>
  <c r="M186"/>
  <c r="L186"/>
  <c r="K186"/>
  <c r="J186"/>
  <c r="A186"/>
  <c r="S185"/>
  <c r="R185"/>
  <c r="Q185"/>
  <c r="M185"/>
  <c r="L185"/>
  <c r="K185"/>
  <c r="J185"/>
  <c r="A185"/>
  <c r="A184" l="1"/>
  <c r="A183"/>
  <c r="S184"/>
  <c r="R184"/>
  <c r="Q184"/>
  <c r="M184"/>
  <c r="L184"/>
  <c r="K184"/>
  <c r="J184"/>
  <c r="S183"/>
  <c r="R183"/>
  <c r="M183"/>
  <c r="L183"/>
  <c r="K183"/>
  <c r="J183"/>
  <c r="Q182"/>
  <c r="M182"/>
  <c r="L182"/>
  <c r="K182"/>
  <c r="J182"/>
  <c r="A182"/>
  <c r="N156" l="1"/>
  <c r="P156"/>
  <c r="N172"/>
  <c r="P170"/>
  <c r="N170"/>
  <c r="P168"/>
  <c r="N168"/>
  <c r="P166"/>
  <c r="N166"/>
  <c r="N41"/>
  <c r="N185" s="1"/>
  <c r="P41"/>
  <c r="P185" s="1"/>
  <c r="Q265"/>
  <c r="S265"/>
  <c r="R265"/>
  <c r="M265"/>
  <c r="K265"/>
  <c r="L265"/>
  <c r="J265"/>
  <c r="N57"/>
  <c r="O57" s="1"/>
  <c r="N44"/>
  <c r="S268"/>
  <c r="R268"/>
  <c r="Q268"/>
  <c r="M268"/>
  <c r="L268"/>
  <c r="K268"/>
  <c r="J268"/>
  <c r="P268"/>
  <c r="N268"/>
  <c r="S254"/>
  <c r="R254"/>
  <c r="Q254"/>
  <c r="M254"/>
  <c r="L254"/>
  <c r="K254"/>
  <c r="J254"/>
  <c r="S251"/>
  <c r="R251"/>
  <c r="Q251"/>
  <c r="M251"/>
  <c r="L251"/>
  <c r="K251"/>
  <c r="J251"/>
  <c r="S234"/>
  <c r="R234"/>
  <c r="Q234"/>
  <c r="M234"/>
  <c r="L234"/>
  <c r="K234"/>
  <c r="J234"/>
  <c r="S224"/>
  <c r="R224"/>
  <c r="Q224"/>
  <c r="M224"/>
  <c r="L224"/>
  <c r="K224"/>
  <c r="J224"/>
  <c r="S197"/>
  <c r="R197"/>
  <c r="Q197"/>
  <c r="M197"/>
  <c r="L197"/>
  <c r="K197"/>
  <c r="J197"/>
  <c r="P157"/>
  <c r="N157"/>
  <c r="P153"/>
  <c r="P130"/>
  <c r="P134"/>
  <c r="N122"/>
  <c r="N127"/>
  <c r="N144"/>
  <c r="P144"/>
  <c r="N150"/>
  <c r="J113"/>
  <c r="P143"/>
  <c r="N143"/>
  <c r="N146"/>
  <c r="N134"/>
  <c r="P128"/>
  <c r="N128"/>
  <c r="N93"/>
  <c r="P93"/>
  <c r="P217" s="1"/>
  <c r="N94"/>
  <c r="P94"/>
  <c r="N95"/>
  <c r="P95"/>
  <c r="N96"/>
  <c r="P96"/>
  <c r="N97"/>
  <c r="P97"/>
  <c r="N98"/>
  <c r="P98"/>
  <c r="N99"/>
  <c r="P99"/>
  <c r="J100"/>
  <c r="K100"/>
  <c r="L100"/>
  <c r="M100"/>
  <c r="Q100"/>
  <c r="R100"/>
  <c r="S100"/>
  <c r="N105"/>
  <c r="N226" s="1"/>
  <c r="P105"/>
  <c r="P226" s="1"/>
  <c r="N106"/>
  <c r="N227" s="1"/>
  <c r="P106"/>
  <c r="P227" s="1"/>
  <c r="N107"/>
  <c r="N228" s="1"/>
  <c r="P107"/>
  <c r="P228" s="1"/>
  <c r="N108"/>
  <c r="N229" s="1"/>
  <c r="P108"/>
  <c r="P229" s="1"/>
  <c r="N109"/>
  <c r="N230" s="1"/>
  <c r="P109"/>
  <c r="P230" s="1"/>
  <c r="N110"/>
  <c r="P110"/>
  <c r="N111"/>
  <c r="N232" s="1"/>
  <c r="P111"/>
  <c r="P232" s="1"/>
  <c r="P112"/>
  <c r="P233" s="1"/>
  <c r="K113"/>
  <c r="L113"/>
  <c r="M113"/>
  <c r="Q113"/>
  <c r="R113"/>
  <c r="S113"/>
  <c r="P55"/>
  <c r="P192" s="1"/>
  <c r="N55"/>
  <c r="N192" s="1"/>
  <c r="P54"/>
  <c r="P191" s="1"/>
  <c r="N54"/>
  <c r="N191" s="1"/>
  <c r="N153"/>
  <c r="N151"/>
  <c r="N149"/>
  <c r="P137"/>
  <c r="N137"/>
  <c r="P135"/>
  <c r="N135"/>
  <c r="N130"/>
  <c r="P127"/>
  <c r="P122"/>
  <c r="S85"/>
  <c r="R85"/>
  <c r="Q85"/>
  <c r="M85"/>
  <c r="L85"/>
  <c r="K85"/>
  <c r="J85"/>
  <c r="P84"/>
  <c r="P83"/>
  <c r="P250" s="1"/>
  <c r="N83"/>
  <c r="N250" s="1"/>
  <c r="P82"/>
  <c r="P215" s="1"/>
  <c r="N82"/>
  <c r="N215" s="1"/>
  <c r="P81"/>
  <c r="P214" s="1"/>
  <c r="N81"/>
  <c r="P80"/>
  <c r="P213" s="1"/>
  <c r="N80"/>
  <c r="N213" s="1"/>
  <c r="P79"/>
  <c r="P212" s="1"/>
  <c r="N79"/>
  <c r="N212" s="1"/>
  <c r="P78"/>
  <c r="N78"/>
  <c r="P77"/>
  <c r="P210" s="1"/>
  <c r="N77"/>
  <c r="N210" s="1"/>
  <c r="S72"/>
  <c r="R72"/>
  <c r="Q72"/>
  <c r="M72"/>
  <c r="L72"/>
  <c r="K72"/>
  <c r="J72"/>
  <c r="P71"/>
  <c r="P209" s="1"/>
  <c r="N71"/>
  <c r="N209" s="1"/>
  <c r="P70"/>
  <c r="P193" s="1"/>
  <c r="N70"/>
  <c r="N193" s="1"/>
  <c r="P69"/>
  <c r="N69"/>
  <c r="P68"/>
  <c r="P208" s="1"/>
  <c r="N68"/>
  <c r="N208" s="1"/>
  <c r="P67"/>
  <c r="P207" s="1"/>
  <c r="N67"/>
  <c r="N207" s="1"/>
  <c r="P66"/>
  <c r="P206" s="1"/>
  <c r="N66"/>
  <c r="N206" s="1"/>
  <c r="P65"/>
  <c r="N65"/>
  <c r="M58"/>
  <c r="L58"/>
  <c r="K58"/>
  <c r="J58"/>
  <c r="P56"/>
  <c r="P247" s="1"/>
  <c r="N56"/>
  <c r="N247" s="1"/>
  <c r="P53"/>
  <c r="P190" s="1"/>
  <c r="N53"/>
  <c r="N190" s="1"/>
  <c r="P52"/>
  <c r="P189" s="1"/>
  <c r="N52"/>
  <c r="N189" s="1"/>
  <c r="P51"/>
  <c r="P188" s="1"/>
  <c r="N51"/>
  <c r="N188" s="1"/>
  <c r="P50"/>
  <c r="N50"/>
  <c r="N43"/>
  <c r="N42"/>
  <c r="N186" s="1"/>
  <c r="N40"/>
  <c r="N184" s="1"/>
  <c r="N39"/>
  <c r="N38"/>
  <c r="P43"/>
  <c r="K45"/>
  <c r="P42"/>
  <c r="P186" s="1"/>
  <c r="P40"/>
  <c r="P184" s="1"/>
  <c r="P39"/>
  <c r="P38"/>
  <c r="M45"/>
  <c r="L45"/>
  <c r="J45"/>
  <c r="P245" l="1"/>
  <c r="O44"/>
  <c r="N246"/>
  <c r="N248"/>
  <c r="N223"/>
  <c r="N219"/>
  <c r="N217"/>
  <c r="P222"/>
  <c r="P220"/>
  <c r="N216"/>
  <c r="N214"/>
  <c r="P216"/>
  <c r="N222"/>
  <c r="N220"/>
  <c r="N218"/>
  <c r="N221"/>
  <c r="P218"/>
  <c r="P223"/>
  <c r="P221"/>
  <c r="P219"/>
  <c r="N205"/>
  <c r="N187"/>
  <c r="P205"/>
  <c r="P187"/>
  <c r="P174"/>
  <c r="P173"/>
  <c r="N174"/>
  <c r="N173"/>
  <c r="N158"/>
  <c r="J277" s="1"/>
  <c r="N159"/>
  <c r="P159"/>
  <c r="P158"/>
  <c r="O153"/>
  <c r="K175"/>
  <c r="O156"/>
  <c r="P100"/>
  <c r="N100"/>
  <c r="O67"/>
  <c r="O207" s="1"/>
  <c r="U72"/>
  <c r="P72"/>
  <c r="R276"/>
  <c r="R278" s="1"/>
  <c r="O68"/>
  <c r="O208" s="1"/>
  <c r="O70"/>
  <c r="O193" s="1"/>
  <c r="O130"/>
  <c r="T276"/>
  <c r="T278" s="1"/>
  <c r="M269"/>
  <c r="O146"/>
  <c r="O55"/>
  <c r="O192" s="1"/>
  <c r="O96"/>
  <c r="Q269"/>
  <c r="O122"/>
  <c r="O51"/>
  <c r="O188" s="1"/>
  <c r="O52"/>
  <c r="O189" s="1"/>
  <c r="O53"/>
  <c r="O190" s="1"/>
  <c r="O127"/>
  <c r="N72"/>
  <c r="N245"/>
  <c r="U113"/>
  <c r="U100"/>
  <c r="O168"/>
  <c r="O170"/>
  <c r="U85"/>
  <c r="J255"/>
  <c r="M255"/>
  <c r="K255"/>
  <c r="R255"/>
  <c r="L235"/>
  <c r="K256"/>
  <c r="M236"/>
  <c r="R235"/>
  <c r="M256"/>
  <c r="N231"/>
  <c r="N234" s="1"/>
  <c r="N211"/>
  <c r="N254"/>
  <c r="N249"/>
  <c r="N196"/>
  <c r="N197" s="1"/>
  <c r="N182"/>
  <c r="P58"/>
  <c r="P183"/>
  <c r="O78"/>
  <c r="O80"/>
  <c r="O213" s="1"/>
  <c r="O82"/>
  <c r="O215" s="1"/>
  <c r="O84"/>
  <c r="O137"/>
  <c r="O149"/>
  <c r="O111"/>
  <c r="O232" s="1"/>
  <c r="O108"/>
  <c r="O229" s="1"/>
  <c r="O107"/>
  <c r="O228" s="1"/>
  <c r="O106"/>
  <c r="O227" s="1"/>
  <c r="O98"/>
  <c r="O128"/>
  <c r="O143"/>
  <c r="O144"/>
  <c r="O166"/>
  <c r="O172"/>
  <c r="P231"/>
  <c r="P234" s="1"/>
  <c r="P211"/>
  <c r="P254"/>
  <c r="P249"/>
  <c r="P196"/>
  <c r="P197" s="1"/>
  <c r="P182"/>
  <c r="N183"/>
  <c r="K269"/>
  <c r="R269"/>
  <c r="O41"/>
  <c r="O185" s="1"/>
  <c r="N45"/>
  <c r="O38"/>
  <c r="O43"/>
  <c r="J235"/>
  <c r="L236"/>
  <c r="Q235"/>
  <c r="S235"/>
  <c r="Q255"/>
  <c r="L269"/>
  <c r="M194"/>
  <c r="M198" s="1"/>
  <c r="K194"/>
  <c r="K198" s="1"/>
  <c r="R194"/>
  <c r="R198" s="1"/>
  <c r="L194"/>
  <c r="L198" s="1"/>
  <c r="Q194"/>
  <c r="Q198" s="1"/>
  <c r="S194"/>
  <c r="S198" s="1"/>
  <c r="O65"/>
  <c r="L270"/>
  <c r="J194"/>
  <c r="J198" s="1"/>
  <c r="O40"/>
  <c r="O184" s="1"/>
  <c r="S255"/>
  <c r="P113"/>
  <c r="K270"/>
  <c r="N85"/>
  <c r="P45"/>
  <c r="O42"/>
  <c r="O186" s="1"/>
  <c r="O50"/>
  <c r="O39"/>
  <c r="N58"/>
  <c r="O56"/>
  <c r="O247" s="1"/>
  <c r="O66"/>
  <c r="O206" s="1"/>
  <c r="O69"/>
  <c r="O71"/>
  <c r="O209" s="1"/>
  <c r="O77"/>
  <c r="O210" s="1"/>
  <c r="O79"/>
  <c r="O212" s="1"/>
  <c r="O81"/>
  <c r="O83"/>
  <c r="O250" s="1"/>
  <c r="O135"/>
  <c r="O151"/>
  <c r="O54"/>
  <c r="O191" s="1"/>
  <c r="O112"/>
  <c r="O233" s="1"/>
  <c r="O110"/>
  <c r="O109"/>
  <c r="O230" s="1"/>
  <c r="N113"/>
  <c r="O99"/>
  <c r="O97"/>
  <c r="O95"/>
  <c r="O94"/>
  <c r="O93"/>
  <c r="O217" s="1"/>
  <c r="O150"/>
  <c r="O134"/>
  <c r="O157"/>
  <c r="K160"/>
  <c r="N265"/>
  <c r="N269" s="1"/>
  <c r="O268"/>
  <c r="M270"/>
  <c r="P85"/>
  <c r="O105"/>
  <c r="O226" s="1"/>
  <c r="M235"/>
  <c r="O265"/>
  <c r="S276"/>
  <c r="S278" s="1"/>
  <c r="K236"/>
  <c r="K235"/>
  <c r="L255"/>
  <c r="L256"/>
  <c r="P265"/>
  <c r="J269"/>
  <c r="S269"/>
  <c r="P251" l="1"/>
  <c r="P255" s="1"/>
  <c r="O245"/>
  <c r="O246"/>
  <c r="O248"/>
  <c r="K237"/>
  <c r="O220"/>
  <c r="O216"/>
  <c r="O214"/>
  <c r="O221"/>
  <c r="O223"/>
  <c r="N224"/>
  <c r="N235" s="1"/>
  <c r="O222"/>
  <c r="O219"/>
  <c r="O218"/>
  <c r="O205"/>
  <c r="O187"/>
  <c r="P224"/>
  <c r="P235" s="1"/>
  <c r="O174"/>
  <c r="N175" s="1"/>
  <c r="O173"/>
  <c r="N251"/>
  <c r="N255" s="1"/>
  <c r="O158"/>
  <c r="L277" s="1"/>
  <c r="N277" s="1"/>
  <c r="U277" s="1"/>
  <c r="O159"/>
  <c r="N160" s="1"/>
  <c r="K271"/>
  <c r="H277"/>
  <c r="K257"/>
  <c r="P194"/>
  <c r="P199" s="1"/>
  <c r="K199"/>
  <c r="O183"/>
  <c r="O254"/>
  <c r="O249"/>
  <c r="O231"/>
  <c r="O234" s="1"/>
  <c r="O211"/>
  <c r="O196"/>
  <c r="O197" s="1"/>
  <c r="O182"/>
  <c r="N194"/>
  <c r="N198" s="1"/>
  <c r="M199"/>
  <c r="O113"/>
  <c r="L199"/>
  <c r="O58"/>
  <c r="O100"/>
  <c r="N270"/>
  <c r="O45"/>
  <c r="O85"/>
  <c r="O72"/>
  <c r="J276"/>
  <c r="O269"/>
  <c r="O270"/>
  <c r="P269"/>
  <c r="P270"/>
  <c r="P256" l="1"/>
  <c r="O251"/>
  <c r="O256" s="1"/>
  <c r="N236"/>
  <c r="P236"/>
  <c r="O224"/>
  <c r="O236" s="1"/>
  <c r="N256"/>
  <c r="L276"/>
  <c r="L278" s="1"/>
  <c r="N271"/>
  <c r="K200"/>
  <c r="P198"/>
  <c r="O194"/>
  <c r="O199" s="1"/>
  <c r="H276"/>
  <c r="H278" s="1"/>
  <c r="P277" s="1"/>
  <c r="N199"/>
  <c r="J278"/>
  <c r="O255" l="1"/>
  <c r="N237"/>
  <c r="O235"/>
  <c r="N257"/>
  <c r="N276"/>
  <c r="N278" s="1"/>
  <c r="N200"/>
  <c r="O198"/>
  <c r="P276"/>
  <c r="P278" s="1"/>
</calcChain>
</file>

<file path=xl/sharedStrings.xml><?xml version="1.0" encoding="utf-8"?>
<sst xmlns="http://schemas.openxmlformats.org/spreadsheetml/2006/main" count="820" uniqueCount="295">
  <si>
    <t xml:space="preserve">UNIVERSITATEA BABEŞ-BOLYAI CLUJ-NAPOCA
</t>
  </si>
  <si>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</si>
  <si>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</si>
  <si>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</si>
  <si>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</si>
  <si>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</si>
  <si>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</si>
  <si>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</si>
  <si>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</si>
  <si>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</si>
  <si>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</si>
  <si>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</si>
  <si>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</si>
  <si>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</si>
  <si>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</si>
  <si>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</si>
  <si>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</si>
  <si>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</si>
  <si>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</si>
  <si>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</si>
  <si>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</si>
  <si>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</si>
  <si>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</si>
  <si>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</si>
  <si>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</si>
  <si>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</si>
  <si>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</si>
  <si>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</si>
  <si>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</si>
  <si>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</si>
  <si>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</si>
  <si>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</si>
  <si>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</si>
  <si>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</si>
  <si>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</si>
  <si>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</si>
  <si>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</si>
  <si>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</si>
  <si>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</si>
  <si>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</si>
  <si>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</si>
  <si>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</si>
  <si>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</si>
  <si>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</si>
  <si>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</si>
  <si>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</si>
  <si>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</si>
  <si>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</si>
  <si>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</si>
  <si>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</si>
  <si>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</si>
  <si>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</si>
  <si>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</si>
  <si>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</si>
  <si>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TOTAL CREDITE / ORE PE SĂPTĂMÂNĂ / EVALUĂRI / PROCENT DIN TOTAL DISCIPLINE</t>
  </si>
  <si>
    <t xml:space="preserve">TOTAL ORE FIZICE / TOTAL ORE ALOCATE STUDIULUI </t>
  </si>
  <si>
    <t>DISCIPLINE FACULTATIVE</t>
  </si>
  <si>
    <t>An I, Semestrul 1</t>
  </si>
  <si>
    <t>An I, Semestrul 2</t>
  </si>
  <si>
    <t>An II, Semestrul 3</t>
  </si>
  <si>
    <t>An II, Semestrul 4</t>
  </si>
  <si>
    <t>An III, Semestrul 5</t>
  </si>
  <si>
    <t>An III, Semestrul 6</t>
  </si>
  <si>
    <t>Semestrele 1 - 5 (14 săptămâni)</t>
  </si>
  <si>
    <t>DCOU</t>
  </si>
  <si>
    <t>DISCIPLINE DE PREGĂTIRE FUNDAMENTALĂ (DF)</t>
  </si>
  <si>
    <t>DISCIPLINE DE SPECIALIATE (DS)</t>
  </si>
  <si>
    <t>DISCIPLINE</t>
  </si>
  <si>
    <t>OBLIGATORII</t>
  </si>
  <si>
    <t>ORE FIZICE</t>
  </si>
  <si>
    <t>ORE ALOCATE STUDIULUI</t>
  </si>
  <si>
    <t>NR. DE CREDITE</t>
  </si>
  <si>
    <t>AN I</t>
  </si>
  <si>
    <t>AN II</t>
  </si>
  <si>
    <t>AN III</t>
  </si>
  <si>
    <t>DISCIPLINE COMPLEMANTARE (DC)</t>
  </si>
  <si>
    <t>Semestrul 6 (12 săptămâni)</t>
  </si>
  <si>
    <t>Semestrul  6 (12 săptămâni)</t>
  </si>
  <si>
    <t>Educație fizică 1</t>
  </si>
  <si>
    <t>Educație fizică 2</t>
  </si>
  <si>
    <t>În contul a cel mult 3 discipline opţionale generale, studentul are dreptul să aleagă 3 discipline de la alte specializări ale facultăţilor din Universitatea „Babeş-Bolyai”.</t>
  </si>
  <si>
    <t>Și</t>
  </si>
  <si>
    <t>Alegeți o singură variantă: fie 6 credite - 2 semestre, fie 12 credite - 4 semestre alocate limbilor străine. Ștergeți cealaltă variantă!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20 de credite alocate examenului de licență.  În ambele situații e corect numai dacă Obligatorii+Opționale=180</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</si>
  <si>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</si>
  <si>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</si>
  <si>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</si>
  <si>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</si>
  <si>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</si>
  <si>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</si>
  <si>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 xml:space="preserve">Pedagogie I: 
- Fundamentele pedagogiei 
- Teoria şi metodologia curriculumului
</t>
  </si>
  <si>
    <t xml:space="preserve">Pedagogie II:
- Teoria şi metodologia instruirii 
- Teoria şi metodologia evaluării
</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</si>
  <si>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</si>
  <si>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</si>
  <si>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</si>
  <si>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</si>
  <si>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</si>
  <si>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</si>
  <si>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</si>
  <si>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</si>
  <si>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</si>
  <si>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</si>
  <si>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</si>
  <si>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</si>
  <si>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</si>
  <si>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</si>
  <si>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</si>
  <si>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r>
      <rPr>
        <b/>
        <sz val="10"/>
        <color rgb="FFFF0000"/>
        <rFont val="Times New Roman"/>
        <family val="1"/>
      </rPr>
      <t xml:space="preserve">În tabelul aferent Modulului pedagogic trebuie doar să alegeți didactica specialității din lista de mai jos: Anul II, Semestrul 4, o singură disciplină predată într-o singură limbă . </t>
    </r>
    <r>
      <rPr>
        <b/>
        <u/>
        <sz val="10"/>
        <color rgb="FFFF0000"/>
        <rFont val="Times New Roman"/>
        <family val="1"/>
      </rPr>
      <t>Vă rugăm să nu faceți alte modificări în tabel.</t>
    </r>
    <r>
      <rPr>
        <b/>
        <sz val="10"/>
        <color rgb="FFFF0000"/>
        <rFont val="Times New Roman"/>
        <family val="1"/>
      </rPr>
      <t xml:space="preserve">
</t>
    </r>
    <r>
      <rPr>
        <b/>
        <sz val="10"/>
        <color indexed="8"/>
        <rFont val="Times New Roman"/>
        <family val="1"/>
      </rPr>
      <t>Didactica specialităţii:</t>
    </r>
    <r>
      <rPr>
        <sz val="10"/>
        <color indexed="8"/>
        <rFont val="Times New Roman"/>
        <family val="1"/>
      </rPr>
      <t xml:space="preserve">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</si>
  <si>
    <t>PLAN DE ÎNVĂŢĂMÂNT  valabil începând din anul universitar 2016-2017</t>
  </si>
  <si>
    <t>FACULTATEA DE ŞTIINŢE ECONOMICE ŞI GESTIUNEA AFACERILOR</t>
  </si>
  <si>
    <r>
      <t xml:space="preserve">Domeniul: </t>
    </r>
    <r>
      <rPr>
        <b/>
        <sz val="10"/>
        <color indexed="8"/>
        <rFont val="Times New Roman"/>
        <family val="1"/>
      </rPr>
      <t>MANAGEMENT</t>
    </r>
  </si>
  <si>
    <r>
      <t>Specializarea/Programul de studiu:</t>
    </r>
    <r>
      <rPr>
        <b/>
        <sz val="10"/>
        <color indexed="8"/>
        <rFont val="Times New Roman"/>
        <family val="1"/>
      </rPr>
      <t xml:space="preserve"> MANAGEMENT (în limba maghiară)</t>
    </r>
  </si>
  <si>
    <r>
      <t xml:space="preserve">Limba de predare: </t>
    </r>
    <r>
      <rPr>
        <b/>
        <sz val="10"/>
        <color indexed="8"/>
        <rFont val="Times New Roman"/>
        <family val="1"/>
      </rPr>
      <t>Maghiară</t>
    </r>
  </si>
  <si>
    <r>
      <t xml:space="preserve">Titlul absolventului: </t>
    </r>
    <r>
      <rPr>
        <b/>
        <sz val="10"/>
        <color indexed="8"/>
        <rFont val="Times New Roman"/>
        <family val="1"/>
      </rPr>
      <t>Licenţiat în ştiinţe economice</t>
    </r>
  </si>
  <si>
    <r>
      <t>Durata studiilor:</t>
    </r>
    <r>
      <rPr>
        <b/>
        <sz val="10"/>
        <color indexed="8"/>
        <rFont val="Times New Roman"/>
        <family val="1"/>
      </rPr>
      <t xml:space="preserve"> 6 semestre</t>
    </r>
  </si>
  <si>
    <t xml:space="preserve">            inclusiv 12 credite pentru o limbă străină (4 semestre)</t>
  </si>
  <si>
    <t>0</t>
  </si>
  <si>
    <t>23 + 2 (facultative)</t>
  </si>
  <si>
    <t>21 + 2 (facultative)</t>
  </si>
  <si>
    <t>ELM0001</t>
  </si>
  <si>
    <t>Microeconomie</t>
  </si>
  <si>
    <t>ELM0002</t>
  </si>
  <si>
    <t>Economie europeană</t>
  </si>
  <si>
    <t>ELM0003</t>
  </si>
  <si>
    <t xml:space="preserve">Matematici aplicate în economie </t>
  </si>
  <si>
    <t>ELM0004</t>
  </si>
  <si>
    <t>Management</t>
  </si>
  <si>
    <t>ELM0015</t>
  </si>
  <si>
    <t xml:space="preserve">Bazele marketingului </t>
  </si>
  <si>
    <t>ELE/ELF/ ELG/ELI/ ELS1006</t>
  </si>
  <si>
    <t>Limbă modernă în afaceri 1 (limba engleză, franceză, germană, italiană, spaniolă) – limba 1</t>
  </si>
  <si>
    <t>YLU0011</t>
  </si>
  <si>
    <t>ELM0008</t>
  </si>
  <si>
    <t xml:space="preserve">Macroeconomie </t>
  </si>
  <si>
    <t>ELM0009</t>
  </si>
  <si>
    <t>Matematici financiare şi actuariale</t>
  </si>
  <si>
    <t>ELM0010</t>
  </si>
  <si>
    <t>Bazele contabilităţii</t>
  </si>
  <si>
    <t>ELM0011</t>
  </si>
  <si>
    <t>Informatică economică</t>
  </si>
  <si>
    <t>ELM0012</t>
  </si>
  <si>
    <t>Dreptul afacerilor</t>
  </si>
  <si>
    <t>ELM0202</t>
  </si>
  <si>
    <t>Finanţe publice</t>
  </si>
  <si>
    <t>ELE/ELF/ ELG/ELI/ ELS2006</t>
  </si>
  <si>
    <t>Limbă modernă în afaceri 2 (limba engleză, franceză, germană, 
italiană, spaniolă) – limba 1</t>
  </si>
  <si>
    <t>YLU0012</t>
  </si>
  <si>
    <t>ELM0014</t>
  </si>
  <si>
    <t>Finanţele întreprinderii</t>
  </si>
  <si>
    <t>ELM0013</t>
  </si>
  <si>
    <t>Contabilitate financiară</t>
  </si>
  <si>
    <t>ELM0016</t>
  </si>
  <si>
    <t>Baze de date şi programe</t>
  </si>
  <si>
    <t>ELM0017</t>
  </si>
  <si>
    <t>Statistică descriptivă</t>
  </si>
  <si>
    <t>ELE/ELF/ ELG/ELI/ ELS3006</t>
  </si>
  <si>
    <t>Limbă modernă în afaceri 3 (limba engleză, franceză, germană, italiană, spaniolă) – limba 1</t>
  </si>
  <si>
    <t>ELX0201</t>
  </si>
  <si>
    <t>Discipline opţionale 1</t>
  </si>
  <si>
    <t>ELX0202</t>
  </si>
  <si>
    <t>Discipline opţionale 2</t>
  </si>
  <si>
    <t>ELM0103</t>
  </si>
  <si>
    <t>Managementul producţiei</t>
  </si>
  <si>
    <t>ELM0067</t>
  </si>
  <si>
    <t>Managementul întreprinderilor mici şi mijlocii</t>
  </si>
  <si>
    <t>ELM0125</t>
  </si>
  <si>
    <t>Managementul investiţiilor</t>
  </si>
  <si>
    <t>ELM0118</t>
  </si>
  <si>
    <t>Managementul serviciilor</t>
  </si>
  <si>
    <t>ELM0040</t>
  </si>
  <si>
    <t>Contabilitate managerială</t>
  </si>
  <si>
    <t>ELM0141</t>
  </si>
  <si>
    <t>ELE/ELF/ ELG/ELI
/ ELS4006</t>
  </si>
  <si>
    <t>ELM0133</t>
  </si>
  <si>
    <t>Practică (Managementul producţiei şi serviciilor)</t>
  </si>
  <si>
    <t>3săpt.x30ore=90 ore</t>
  </si>
  <si>
    <t>ELM0058</t>
  </si>
  <si>
    <t>Management strategic</t>
  </si>
  <si>
    <t>ELM0066</t>
  </si>
  <si>
    <t>Managementul proiectelor</t>
  </si>
  <si>
    <t>ELM0095</t>
  </si>
  <si>
    <t>Logistică</t>
  </si>
  <si>
    <t>ELM0249</t>
  </si>
  <si>
    <t>Planificare de marketing</t>
  </si>
  <si>
    <t>ELM0210</t>
  </si>
  <si>
    <t>Management operaţional</t>
  </si>
  <si>
    <t>ELM0241</t>
  </si>
  <si>
    <t>Management financiar</t>
  </si>
  <si>
    <t>ELX0122</t>
  </si>
  <si>
    <t>Discipline opţionale 3</t>
  </si>
  <si>
    <t>ELM0059</t>
  </si>
  <si>
    <t>Managementul resurselor umane</t>
  </si>
  <si>
    <t>ELM0135</t>
  </si>
  <si>
    <t>Managementul resurselor materiale</t>
  </si>
  <si>
    <t>ELM0132</t>
  </si>
  <si>
    <t>Management comparat</t>
  </si>
  <si>
    <t>ELM0104</t>
  </si>
  <si>
    <t>Managementul calităţii totale</t>
  </si>
  <si>
    <t>ELM0116</t>
  </si>
  <si>
    <t>Conducerea şi promovarea vânzărilor</t>
  </si>
  <si>
    <t>ELX0055</t>
  </si>
  <si>
    <t>Discipline opţionale 4</t>
  </si>
  <si>
    <t>ELX0123</t>
  </si>
  <si>
    <t>Discipline opţionale 5</t>
  </si>
  <si>
    <t>ELM0221</t>
  </si>
  <si>
    <t>Elaborarea lucrării de licenţă</t>
  </si>
  <si>
    <t>ELM0023</t>
  </si>
  <si>
    <t>Introducere în metodologia cercetării ştiinţifice</t>
  </si>
  <si>
    <t>ELM0028</t>
  </si>
  <si>
    <t>Sociologie economică</t>
  </si>
  <si>
    <t>ELM0029</t>
  </si>
  <si>
    <t>Politologie</t>
  </si>
  <si>
    <t>ELM0190</t>
  </si>
  <si>
    <t>Logică</t>
  </si>
  <si>
    <t>ELM0031</t>
  </si>
  <si>
    <t>Etică în afaceri</t>
  </si>
  <si>
    <t>ELM0078</t>
  </si>
  <si>
    <t>Introducere în programarea calculatoarelor</t>
  </si>
  <si>
    <t>ELM0206</t>
  </si>
  <si>
    <t>Economie mondială</t>
  </si>
  <si>
    <t>ELM0030</t>
  </si>
  <si>
    <t>Doctrine economice</t>
  </si>
  <si>
    <t>ELM0033</t>
  </si>
  <si>
    <t>Managementul firmei</t>
  </si>
  <si>
    <t>ELM0240</t>
  </si>
  <si>
    <t>Fiscalitate</t>
  </si>
  <si>
    <t>ELM0244</t>
  </si>
  <si>
    <t>Economia serviciilor</t>
  </si>
  <si>
    <t>ELM0019</t>
  </si>
  <si>
    <t>Istoria economiei</t>
  </si>
  <si>
    <t>ELM0034</t>
  </si>
  <si>
    <t>Drept instituţional comunitar</t>
  </si>
  <si>
    <t>ELM0076</t>
  </si>
  <si>
    <t>ELM0121</t>
  </si>
  <si>
    <t>Marketingul serviciilor</t>
  </si>
  <si>
    <t>ELM0239</t>
  </si>
  <si>
    <t>Bazele marketingului online</t>
  </si>
  <si>
    <t>ELE/ELF/ ELG/ELI/ ELS1050</t>
  </si>
  <si>
    <t>Comunicare în afaceri 5 (limba engleză, franceză, germană, italiană, spaniolă)</t>
  </si>
  <si>
    <t>ELM0134</t>
  </si>
  <si>
    <t>Managementul muncii</t>
  </si>
  <si>
    <t>ELM0071</t>
  </si>
  <si>
    <t>Pieţe financiare</t>
  </si>
  <si>
    <t>ELM0229</t>
  </si>
  <si>
    <t xml:space="preserve">Sisteme integrate aplicate în contabilitate </t>
  </si>
  <si>
    <t>ELM0325</t>
  </si>
  <si>
    <t>Metode și tehnici de analiză a depozitelor masive de date</t>
  </si>
  <si>
    <t>ELM0131</t>
  </si>
  <si>
    <t>Control şi audit financiar</t>
  </si>
  <si>
    <t>ELM0148</t>
  </si>
  <si>
    <t>Tehnică bancară</t>
  </si>
  <si>
    <t>ELM0070</t>
  </si>
  <si>
    <t>Utilizarea internetului în afaceri</t>
  </si>
  <si>
    <t>ELM0072</t>
  </si>
  <si>
    <t>Tranzacţii economice internaţionale</t>
  </si>
  <si>
    <t>ELM0060</t>
  </si>
  <si>
    <t>Asigurări</t>
  </si>
  <si>
    <t>ELM0005</t>
  </si>
  <si>
    <t>Studiul mărfurilor şi asigurarea calităţii</t>
  </si>
  <si>
    <t>ELM0056</t>
  </si>
  <si>
    <t>Statistică inferenţială</t>
  </si>
  <si>
    <t>Comunicare în afaceri 6 (limba engleză, franceză, germană, italiană, spaniolă)</t>
  </si>
  <si>
    <t>ELM0251</t>
  </si>
  <si>
    <t>Business to business marketing</t>
  </si>
  <si>
    <t>ELM0211</t>
  </si>
  <si>
    <t>Simulări manageriale</t>
  </si>
  <si>
    <t>ELM0073</t>
  </si>
  <si>
    <t>Comportamentul consumatorului</t>
  </si>
  <si>
    <t>Anexă la Planul de Învățământ specializarea / programul de studiu: Management (în limba maghiară)</t>
  </si>
  <si>
    <t>Limbă modernă în afaceri 4 (limba engleză, franceză, germană, italiană, spaniolă) – limba 1</t>
  </si>
  <si>
    <t>Didactica economiei (maghiară)</t>
  </si>
  <si>
    <t>+150 ore practică și elaborarea lucrării de licență</t>
  </si>
  <si>
    <r>
      <t xml:space="preserve">  </t>
    </r>
    <r>
      <rPr>
        <b/>
        <sz val="10"/>
        <color indexed="8"/>
        <rFont val="Times New Roman"/>
        <family val="1"/>
      </rPr>
      <t xml:space="preserve"> 165</t>
    </r>
    <r>
      <rPr>
        <sz val="10"/>
        <color indexed="8"/>
        <rFont val="Times New Roman"/>
        <family val="1"/>
      </rPr>
      <t xml:space="preserve"> de credite la disciplinele obligatorii;</t>
    </r>
  </si>
  <si>
    <r>
      <t xml:space="preserve">   </t>
    </r>
    <r>
      <rPr>
        <b/>
        <sz val="10"/>
        <color indexed="8"/>
        <rFont val="Times New Roman"/>
        <family val="1"/>
      </rPr>
      <t>15</t>
    </r>
    <r>
      <rPr>
        <sz val="10"/>
        <color indexed="8"/>
        <rFont val="Times New Roman"/>
        <family val="1"/>
      </rPr>
      <t xml:space="preserve"> credite la disciplinele opţionale;</t>
    </r>
  </si>
  <si>
    <t>Economie și politici de dezvoltare regională</t>
  </si>
  <si>
    <t>ELE/ELF/  ELG/ELI/ ELS2050</t>
  </si>
  <si>
    <r>
      <rPr>
        <b/>
        <sz val="8"/>
        <color indexed="8"/>
        <rFont val="Times New Roman"/>
        <family val="1"/>
      </rPr>
      <t>Sem. 3:</t>
    </r>
    <r>
      <rPr>
        <sz val="8"/>
        <color indexed="8"/>
        <rFont val="Times New Roman"/>
        <family val="1"/>
      </rPr>
      <t xml:space="preserve"> Se alege o disciplină din pachetul</t>
    </r>
    <r>
      <rPr>
        <b/>
        <sz val="8"/>
        <color indexed="8"/>
        <rFont val="Times New Roman"/>
        <family val="1"/>
      </rPr>
      <t xml:space="preserve"> ELX0201</t>
    </r>
    <r>
      <rPr>
        <sz val="8"/>
        <color indexed="8"/>
        <rFont val="Times New Roman"/>
        <family val="1"/>
      </rPr>
      <t xml:space="preserve">: ELM0023; ELM0028; 
ELM0029; ELM0190; ELM0031; ELM0078; ELM0206. </t>
    </r>
  </si>
  <si>
    <r>
      <t xml:space="preserve">Sem. 3: Se alege o disciplină din pachetul </t>
    </r>
    <r>
      <rPr>
        <b/>
        <sz val="8"/>
        <color indexed="8"/>
        <rFont val="Times New Roman"/>
        <family val="1"/>
      </rPr>
      <t>ELX0202</t>
    </r>
    <r>
      <rPr>
        <sz val="8"/>
        <color indexed="8"/>
        <rFont val="Times New Roman"/>
        <family val="1"/>
      </rPr>
      <t>: ELM0030; ELM0033; ELM240; ELM0244; ELM0019; ELM0034.</t>
    </r>
  </si>
  <si>
    <r>
      <rPr>
        <b/>
        <sz val="8"/>
        <color indexed="8"/>
        <rFont val="Times New Roman"/>
        <family val="1"/>
      </rPr>
      <t>Sem. 5:</t>
    </r>
    <r>
      <rPr>
        <sz val="8"/>
        <color indexed="8"/>
        <rFont val="Times New Roman"/>
        <family val="1"/>
      </rPr>
      <t xml:space="preserve"> Se alege  o disciplină din pachetul </t>
    </r>
    <r>
      <rPr>
        <b/>
        <sz val="8"/>
        <color indexed="8"/>
        <rFont val="Times New Roman"/>
        <family val="1"/>
      </rPr>
      <t>ELX0122</t>
    </r>
    <r>
      <rPr>
        <sz val="8"/>
        <color indexed="8"/>
        <rFont val="Times New Roman"/>
        <family val="1"/>
      </rPr>
      <t>: ELM0076; ELM0121; ELM0239;  ELE/ELF /ELG/ELI/ELS1050;  ELM0134; ELM0071; ELM0229; ELM0325.</t>
    </r>
  </si>
  <si>
    <t>Am corectat cu 12 saptamani in loc de 14</t>
  </si>
  <si>
    <r>
      <rPr>
        <b/>
        <sz val="8"/>
        <color indexed="8"/>
        <rFont val="Times New Roman"/>
        <family val="1"/>
      </rPr>
      <t>Sem. 6:</t>
    </r>
    <r>
      <rPr>
        <sz val="8"/>
        <color indexed="8"/>
        <rFont val="Times New Roman"/>
        <family val="1"/>
      </rPr>
      <t xml:space="preserve"> Se alege o disciplină din pachetul </t>
    </r>
    <r>
      <rPr>
        <b/>
        <sz val="8"/>
        <color indexed="8"/>
        <rFont val="Times New Roman"/>
        <family val="1"/>
      </rPr>
      <t>ELX0055</t>
    </r>
    <r>
      <rPr>
        <sz val="8"/>
        <color indexed="8"/>
        <rFont val="Times New Roman"/>
        <family val="1"/>
      </rPr>
      <t xml:space="preserve">: ELM0131; ELM0148; ELM0070; ELM0072; ELM0060; ELM0005.                                                                                                       Se alege  o disciplină din pachetul </t>
    </r>
    <r>
      <rPr>
        <b/>
        <sz val="8"/>
        <color indexed="8"/>
        <rFont val="Times New Roman"/>
        <family val="1"/>
      </rPr>
      <t>ELX0123</t>
    </r>
    <r>
      <rPr>
        <sz val="8"/>
        <color indexed="8"/>
        <rFont val="Times New Roman"/>
        <family val="1"/>
      </rPr>
      <t>: ELM0056; ELE/ELF/ELG/ELI/ ELS2050; ELM0251;  ELM0211; ELM0073.</t>
    </r>
  </si>
  <si>
    <t>ELE/ELF/ ELG/ELI/ ELS/ELK/ ELC/ELP/ ELU1079</t>
  </si>
  <si>
    <t>Limbă modernă în afaceri 3 (limba engleză, franceză, germană, italiană, spaniolă, coreeană, chineză, poloneză, rusă) - limba 2</t>
  </si>
  <si>
    <t>ELE/ELF/ ELG/ELI/ ELS/ELK/ ELC/ELP/ ELU2079</t>
  </si>
  <si>
    <t>ELE/ELF/ ELG/ELI/ ELS/ELK/ ELC/ELP/ ELU3079</t>
  </si>
  <si>
    <t>ELE/ELF/ ELG/ELI/ ELS/ELK/ ELC/ELP/ ELU4079</t>
  </si>
  <si>
    <t>BILANŢ GENERAL</t>
  </si>
  <si>
    <t>OPŢIONALE</t>
  </si>
  <si>
    <t>CURS OPŢIONAL 1 (An II, Semestrul 3)</t>
  </si>
  <si>
    <t>CURS OPŢIONAL 2 (An II, Semestrul 3)</t>
  </si>
  <si>
    <t>CURS OPŢIONAL 3 (An III, Semestrul 5)</t>
  </si>
  <si>
    <t>CURS OPŢIONAL 4 (An III, Semestrul 6)</t>
  </si>
  <si>
    <t>CURS OPŢIONAL 5 (An III, Semestrul 6)</t>
  </si>
  <si>
    <r>
      <rPr>
        <b/>
        <sz val="10"/>
        <rFont val="Times New Roman"/>
        <family val="1"/>
      </rPr>
      <t>VI.  UNIVERSITĂŢI EUROPENE DE REFERINŢĂ/ CERTIFICĂRI EUROPENE DE REFERINŢĂ:</t>
    </r>
    <r>
      <rPr>
        <sz val="10"/>
        <rFont val="Times New Roman"/>
        <family val="1"/>
      </rPr>
      <t xml:space="preserve">
The York Management School – UK, University of Worcester – UK, Business School Munich – Germania, Queen’s University Belfast – UK, Corvinus University of Budapest – Ungaria, Universitatea din Pécs – Ungaria; Certified Institute of Management Accountants (CIMA).</t>
    </r>
  </si>
  <si>
    <t>Managementul organizaţional</t>
  </si>
  <si>
    <t>2săpt.x30ore=60ore</t>
  </si>
</sst>
</file>

<file path=xl/styles.xml><?xml version="1.0" encoding="utf-8"?>
<styleSheet xmlns="http://schemas.openxmlformats.org/spreadsheetml/2006/main">
  <numFmts count="1">
    <numFmt numFmtId="164" formatCode="0;\-0;;@"/>
  </numFmts>
  <fonts count="17">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b/>
      <u/>
      <sz val="10"/>
      <color rgb="FFFF0000"/>
      <name val="Times New Roman"/>
      <family val="1"/>
    </font>
    <font>
      <sz val="10"/>
      <color theme="1"/>
      <name val="Times New Roman"/>
      <family val="1"/>
    </font>
    <font>
      <sz val="11"/>
      <color theme="1"/>
      <name val="Calibri"/>
      <family val="2"/>
      <charset val="238"/>
      <scheme val="minor"/>
    </font>
    <font>
      <sz val="8"/>
      <color indexed="8"/>
      <name val="Times New Roman"/>
      <family val="1"/>
    </font>
    <font>
      <b/>
      <sz val="8"/>
      <color indexed="8"/>
      <name val="Times New Roman"/>
      <family val="1"/>
    </font>
    <font>
      <sz val="9"/>
      <color indexed="8"/>
      <name val="Times New Roman"/>
      <family val="1"/>
    </font>
    <font>
      <sz val="10"/>
      <name val="Times New Roman"/>
      <family val="1"/>
    </font>
    <font>
      <b/>
      <sz val="10"/>
      <name val="Times New Roman"/>
      <family val="1"/>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9" fontId="11" fillId="0" borderId="0" applyFont="0" applyFill="0" applyBorder="0" applyAlignment="0" applyProtection="0"/>
  </cellStyleXfs>
  <cellXfs count="257">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wrapText="1"/>
      <protection locked="0"/>
    </xf>
    <xf numFmtId="0" fontId="2" fillId="0" borderId="1" xfId="0" applyFont="1" applyBorder="1" applyProtection="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1" fontId="2" fillId="0" borderId="0"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Protection="1"/>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2"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1" fontId="2" fillId="0" borderId="1" xfId="0" applyNumberFormat="1" applyFont="1" applyFill="1" applyBorder="1" applyAlignment="1" applyProtection="1">
      <alignment horizontal="center" vertical="center"/>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5" borderId="1" xfId="0" applyNumberFormat="1" applyFont="1" applyFill="1" applyBorder="1" applyAlignment="1" applyProtection="1">
      <alignment horizontal="left" vertical="center"/>
      <protection locked="0"/>
    </xf>
    <xf numFmtId="1" fontId="1"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xf>
    <xf numFmtId="1" fontId="1" fillId="5" borderId="1"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protection locked="0"/>
    </xf>
    <xf numFmtId="0" fontId="10" fillId="0" borderId="1" xfId="0" applyFont="1" applyBorder="1" applyAlignment="1">
      <alignment horizontal="center" vertical="center"/>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xf>
    <xf numFmtId="1" fontId="14" fillId="3" borderId="1" xfId="0" applyNumberFormat="1" applyFont="1" applyFill="1" applyBorder="1" applyAlignment="1" applyProtection="1">
      <alignment horizontal="left" vertical="center" wrapText="1"/>
      <protection locked="0"/>
    </xf>
    <xf numFmtId="10" fontId="2" fillId="3" borderId="3" xfId="1" applyNumberFormat="1" applyFont="1" applyFill="1" applyBorder="1" applyAlignment="1" applyProtection="1">
      <alignment horizontal="center" vertical="center"/>
      <protection locked="0"/>
    </xf>
    <xf numFmtId="0" fontId="1" fillId="0" borderId="1" xfId="0" applyFont="1" applyBorder="1" applyAlignment="1" applyProtection="1">
      <alignment horizontal="left" vertical="center" wrapText="1"/>
    </xf>
    <xf numFmtId="0" fontId="1" fillId="0" borderId="0" xfId="0" applyFont="1" applyProtection="1">
      <protection locked="0"/>
    </xf>
    <xf numFmtId="0" fontId="2" fillId="0" borderId="0" xfId="0" applyFont="1" applyProtection="1">
      <protection locked="0"/>
    </xf>
    <xf numFmtId="0" fontId="1" fillId="5" borderId="0" xfId="0" applyFont="1" applyFill="1" applyAlignment="1" applyProtection="1">
      <alignment vertical="top" wrapText="1"/>
      <protection locked="0"/>
    </xf>
    <xf numFmtId="1" fontId="15" fillId="3" borderId="1" xfId="0" applyNumberFormat="1" applyFont="1" applyFill="1" applyBorder="1" applyAlignment="1" applyProtection="1">
      <alignment horizontal="left" vertical="center"/>
      <protection locked="0"/>
    </xf>
    <xf numFmtId="1" fontId="12" fillId="3" borderId="1" xfId="0" applyNumberFormat="1" applyFont="1" applyFill="1" applyBorder="1" applyAlignment="1" applyProtection="1">
      <alignment horizontal="left" vertical="center" wrapText="1"/>
      <protection locked="0"/>
    </xf>
    <xf numFmtId="10" fontId="2" fillId="3" borderId="1" xfId="1" applyNumberFormat="1" applyFont="1" applyFill="1" applyBorder="1" applyAlignment="1" applyProtection="1">
      <alignment horizontal="center" vertical="center"/>
      <protection locked="0"/>
    </xf>
    <xf numFmtId="0" fontId="8" fillId="4" borderId="0" xfId="0" applyFont="1" applyFill="1" applyProtection="1">
      <protection locked="0"/>
    </xf>
    <xf numFmtId="1" fontId="1" fillId="3" borderId="1" xfId="0" applyNumberFormat="1"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1" xfId="0" applyFont="1" applyBorder="1" applyAlignment="1" applyProtection="1">
      <alignment horizontal="center" vertical="center"/>
    </xf>
    <xf numFmtId="0" fontId="1" fillId="0" borderId="2"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0" fontId="1" fillId="2" borderId="1"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1" fillId="2" borderId="6" xfId="0" applyFont="1" applyFill="1" applyBorder="1" applyAlignment="1" applyProtection="1">
      <alignment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xf>
    <xf numFmtId="1" fontId="2" fillId="0" borderId="5" xfId="0" applyNumberFormat="1" applyFont="1" applyBorder="1" applyAlignment="1" applyProtection="1">
      <alignment horizontal="center"/>
    </xf>
    <xf numFmtId="1" fontId="2" fillId="0" borderId="6" xfId="0" applyNumberFormat="1" applyFont="1" applyBorder="1" applyAlignment="1" applyProtection="1">
      <alignment horizont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1" fillId="3" borderId="2"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0" xfId="0" applyFont="1" applyProtection="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1" fillId="0" borderId="1" xfId="0" applyFont="1" applyBorder="1" applyProtection="1">
      <protection locked="0"/>
    </xf>
    <xf numFmtId="1" fontId="1" fillId="3" borderId="1" xfId="0" applyNumberFormat="1"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0" borderId="14" xfId="0" applyFont="1" applyBorder="1" applyProtection="1">
      <protection locked="0"/>
    </xf>
    <xf numFmtId="0" fontId="1" fillId="4" borderId="0" xfId="0" applyFont="1" applyFill="1" applyAlignment="1" applyProtection="1">
      <alignment vertical="top" wrapText="1"/>
      <protection locked="0"/>
    </xf>
    <xf numFmtId="0" fontId="1" fillId="0" borderId="0" xfId="0" applyFont="1" applyAlignment="1" applyProtection="1">
      <alignment wrapText="1"/>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1" fontId="1" fillId="3" borderId="2" xfId="0" applyNumberFormat="1" applyFont="1" applyFill="1" applyBorder="1" applyAlignment="1" applyProtection="1">
      <alignment vertical="center"/>
      <protection locked="0"/>
    </xf>
    <xf numFmtId="1" fontId="1" fillId="3" borderId="5" xfId="0" applyNumberFormat="1" applyFont="1" applyFill="1" applyBorder="1" applyAlignment="1" applyProtection="1">
      <alignment vertical="center"/>
      <protection locked="0"/>
    </xf>
    <xf numFmtId="1" fontId="1" fillId="3" borderId="6" xfId="0" applyNumberFormat="1" applyFont="1" applyFill="1" applyBorder="1" applyAlignment="1" applyProtection="1">
      <alignment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1" fontId="15" fillId="3" borderId="2" xfId="0" applyNumberFormat="1" applyFont="1" applyFill="1" applyBorder="1" applyAlignment="1" applyProtection="1">
      <alignment horizontal="left" vertical="center"/>
      <protection locked="0"/>
    </xf>
    <xf numFmtId="1" fontId="15" fillId="3" borderId="5" xfId="0" applyNumberFormat="1" applyFont="1" applyFill="1" applyBorder="1" applyAlignment="1" applyProtection="1">
      <alignment horizontal="left" vertical="center"/>
      <protection locked="0"/>
    </xf>
    <xf numFmtId="1" fontId="15" fillId="3" borderId="6" xfId="0" applyNumberFormat="1" applyFont="1" applyFill="1" applyBorder="1" applyAlignment="1" applyProtection="1">
      <alignment horizontal="left" vertical="center"/>
      <protection locked="0"/>
    </xf>
    <xf numFmtId="0" fontId="2" fillId="0" borderId="0" xfId="0" applyFont="1" applyAlignment="1" applyProtection="1">
      <alignment horizontal="left" vertical="top"/>
      <protection locked="0"/>
    </xf>
    <xf numFmtId="0" fontId="1" fillId="0" borderId="0" xfId="0" applyFont="1" applyAlignment="1" applyProtection="1">
      <alignment horizontal="left"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 fillId="0" borderId="0" xfId="0" applyFont="1" applyAlignment="1" applyProtection="1">
      <alignment vertical="center"/>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Protection="1">
      <protection locked="0"/>
    </xf>
    <xf numFmtId="0" fontId="2" fillId="0" borderId="0" xfId="0" applyFont="1" applyAlignment="1" applyProtection="1">
      <alignment vertical="center"/>
      <protection locked="0"/>
    </xf>
    <xf numFmtId="0" fontId="12" fillId="5" borderId="0" xfId="0" applyFont="1" applyFill="1" applyBorder="1" applyAlignment="1" applyProtection="1">
      <alignment horizontal="left" vertical="center" wrapText="1"/>
      <protection locked="0"/>
    </xf>
    <xf numFmtId="0" fontId="12" fillId="5" borderId="0" xfId="0" applyFont="1" applyFill="1" applyBorder="1" applyAlignment="1" applyProtection="1">
      <alignment horizontal="left" vertical="top" wrapText="1"/>
      <protection locked="0"/>
    </xf>
    <xf numFmtId="0" fontId="15" fillId="5" borderId="0" xfId="0" applyFont="1" applyFill="1" applyAlignment="1" applyProtection="1">
      <alignment horizontal="left" vertical="top"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top" wrapText="1"/>
      <protection locked="0"/>
    </xf>
    <xf numFmtId="0" fontId="2" fillId="0" borderId="0" xfId="0" applyFont="1" applyProtection="1">
      <protection locked="0"/>
    </xf>
    <xf numFmtId="0" fontId="2" fillId="0" borderId="0" xfId="0" applyFont="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1" fillId="0" borderId="0" xfId="0" applyFont="1" applyAlignment="1" applyProtection="1">
      <alignment horizontal="left" vertical="top" wrapText="1"/>
      <protection locked="0"/>
    </xf>
    <xf numFmtId="1" fontId="1" fillId="0" borderId="2" xfId="0" applyNumberFormat="1" applyFont="1" applyBorder="1" applyAlignment="1" applyProtection="1">
      <alignment horizontal="center" vertical="center"/>
    </xf>
    <xf numFmtId="1" fontId="1" fillId="0" borderId="5" xfId="0" applyNumberFormat="1" applyFont="1" applyBorder="1" applyAlignment="1" applyProtection="1">
      <alignment horizontal="center" vertical="center"/>
    </xf>
    <xf numFmtId="1" fontId="1" fillId="0" borderId="6" xfId="0" applyNumberFormat="1" applyFont="1" applyBorder="1" applyAlignment="1" applyProtection="1">
      <alignment horizontal="center" vertical="center"/>
    </xf>
    <xf numFmtId="0" fontId="1"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xf>
    <xf numFmtId="0" fontId="1" fillId="0" borderId="2"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6" xfId="0" applyFont="1" applyFill="1" applyBorder="1" applyAlignment="1" applyProtection="1">
      <alignment horizontal="left" vertical="top"/>
    </xf>
    <xf numFmtId="1" fontId="1" fillId="5" borderId="2" xfId="0" applyNumberFormat="1" applyFont="1" applyFill="1" applyBorder="1" applyAlignment="1" applyProtection="1">
      <alignment horizontal="left" vertical="center"/>
      <protection locked="0"/>
    </xf>
    <xf numFmtId="1" fontId="1" fillId="5" borderId="5" xfId="0" applyNumberFormat="1" applyFont="1" applyFill="1" applyBorder="1" applyAlignment="1" applyProtection="1">
      <alignment horizontal="left" vertical="center"/>
      <protection locked="0"/>
    </xf>
    <xf numFmtId="1" fontId="1" fillId="5" borderId="6" xfId="0" applyNumberFormat="1" applyFont="1" applyFill="1" applyBorder="1" applyAlignment="1" applyProtection="1">
      <alignment horizontal="left" vertical="center"/>
      <protection locked="0"/>
    </xf>
    <xf numFmtId="1" fontId="2" fillId="5" borderId="2" xfId="0" applyNumberFormat="1" applyFont="1" applyFill="1" applyBorder="1" applyAlignment="1" applyProtection="1">
      <alignment horizontal="center" vertical="center"/>
      <protection locked="0"/>
    </xf>
    <xf numFmtId="1" fontId="2" fillId="5" borderId="5"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0" fontId="2" fillId="5" borderId="2"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2" fontId="1" fillId="5" borderId="9" xfId="0" applyNumberFormat="1" applyFont="1" applyFill="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2" fontId="1" fillId="5" borderId="11" xfId="0" applyNumberFormat="1"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xf>
    <xf numFmtId="2" fontId="1" fillId="5" borderId="8" xfId="0" applyNumberFormat="1" applyFont="1" applyFill="1" applyBorder="1" applyAlignment="1" applyProtection="1">
      <alignment horizontal="center" vertical="center"/>
    </xf>
    <xf numFmtId="1" fontId="2" fillId="5" borderId="2" xfId="0" applyNumberFormat="1" applyFont="1" applyFill="1" applyBorder="1" applyAlignment="1" applyProtection="1">
      <alignment horizontal="center" vertical="center"/>
    </xf>
    <xf numFmtId="1" fontId="2" fillId="5" borderId="5" xfId="0" applyNumberFormat="1" applyFont="1" applyFill="1" applyBorder="1" applyAlignment="1" applyProtection="1">
      <alignment horizontal="center" vertical="center"/>
    </xf>
    <xf numFmtId="1" fontId="2" fillId="5" borderId="6" xfId="0" applyNumberFormat="1" applyFont="1" applyFill="1" applyBorder="1" applyAlignment="1" applyProtection="1">
      <alignment horizontal="center" vertical="center"/>
    </xf>
    <xf numFmtId="1" fontId="1" fillId="5" borderId="2" xfId="0" applyNumberFormat="1" applyFont="1" applyFill="1" applyBorder="1" applyAlignment="1" applyProtection="1">
      <alignment horizontal="left" vertical="top" wrapText="1"/>
      <protection locked="0"/>
    </xf>
    <xf numFmtId="1" fontId="1" fillId="5" borderId="5" xfId="0" applyNumberFormat="1" applyFont="1" applyFill="1" applyBorder="1" applyAlignment="1" applyProtection="1">
      <alignment horizontal="left" vertical="top"/>
      <protection locked="0"/>
    </xf>
    <xf numFmtId="1" fontId="1" fillId="5" borderId="6" xfId="0" applyNumberFormat="1" applyFont="1" applyFill="1" applyBorder="1" applyAlignment="1" applyProtection="1">
      <alignment horizontal="left" vertical="top"/>
      <protection locked="0"/>
    </xf>
    <xf numFmtId="0" fontId="2"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left" vertical="center"/>
      <protection locked="0"/>
    </xf>
    <xf numFmtId="1" fontId="15" fillId="0" borderId="1" xfId="0" applyNumberFormat="1" applyFont="1" applyBorder="1" applyAlignment="1" applyProtection="1">
      <alignment horizontal="center" vertical="center"/>
    </xf>
  </cellXfs>
  <cellStyles count="2">
    <cellStyle name="Normal" xfId="0" builtinId="0"/>
    <cellStyle name="Percent" xfId="1" builtinId="5"/>
  </cellStyles>
  <dxfs count="24">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303"/>
  <sheetViews>
    <sheetView tabSelected="1" view="pageLayout" workbookViewId="0">
      <selection activeCell="C115" sqref="C115"/>
    </sheetView>
  </sheetViews>
  <sheetFormatPr defaultColWidth="9.140625" defaultRowHeight="12.75"/>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4.85546875" style="1" customWidth="1"/>
    <col min="13" max="13" width="5.5703125" style="1" customWidth="1"/>
    <col min="14" max="18" width="6" style="1" customWidth="1"/>
    <col min="19" max="19" width="6.140625" style="1" customWidth="1"/>
    <col min="20" max="20" width="10.7109375" style="1" customWidth="1"/>
    <col min="21" max="16384" width="9.140625" style="1"/>
  </cols>
  <sheetData>
    <row r="1" spans="1:26" ht="15.75" customHeight="1">
      <c r="A1" s="206" t="s">
        <v>107</v>
      </c>
      <c r="B1" s="206"/>
      <c r="C1" s="206"/>
      <c r="D1" s="206"/>
      <c r="E1" s="206"/>
      <c r="F1" s="206"/>
      <c r="G1" s="206"/>
      <c r="H1" s="206"/>
      <c r="I1" s="206"/>
      <c r="J1" s="206"/>
      <c r="K1" s="206"/>
      <c r="M1" s="208" t="s">
        <v>22</v>
      </c>
      <c r="N1" s="208"/>
      <c r="O1" s="208"/>
      <c r="P1" s="208"/>
      <c r="Q1" s="208"/>
      <c r="R1" s="208"/>
      <c r="S1" s="208"/>
      <c r="T1" s="208"/>
    </row>
    <row r="2" spans="1:26" ht="6.75" customHeight="1">
      <c r="A2" s="191"/>
      <c r="B2" s="191"/>
      <c r="C2" s="191"/>
      <c r="D2" s="191"/>
      <c r="E2" s="191"/>
      <c r="F2" s="191"/>
      <c r="G2" s="191"/>
      <c r="H2" s="191"/>
      <c r="I2" s="191"/>
      <c r="J2" s="191"/>
      <c r="K2" s="191"/>
    </row>
    <row r="3" spans="1:26" ht="18" customHeight="1">
      <c r="A3" s="207" t="s">
        <v>0</v>
      </c>
      <c r="B3" s="207"/>
      <c r="C3" s="207"/>
      <c r="D3" s="207"/>
      <c r="E3" s="207"/>
      <c r="F3" s="207"/>
      <c r="G3" s="207"/>
      <c r="H3" s="207"/>
      <c r="I3" s="207"/>
      <c r="J3" s="207"/>
      <c r="K3" s="207"/>
      <c r="M3" s="211"/>
      <c r="N3" s="212"/>
      <c r="O3" s="111" t="s">
        <v>38</v>
      </c>
      <c r="P3" s="112"/>
      <c r="Q3" s="113"/>
      <c r="R3" s="111" t="s">
        <v>39</v>
      </c>
      <c r="S3" s="112"/>
      <c r="T3" s="113"/>
      <c r="U3" s="154" t="str">
        <f>IF(O4&gt;=20,"Corect","Trebuie alocate cel puțin 20 de ore pe săptămână")</f>
        <v>Corect</v>
      </c>
      <c r="V3" s="155"/>
      <c r="W3" s="155"/>
      <c r="X3" s="155"/>
    </row>
    <row r="4" spans="1:26" ht="17.25" customHeight="1">
      <c r="A4" s="209" t="s">
        <v>108</v>
      </c>
      <c r="B4" s="209"/>
      <c r="C4" s="209"/>
      <c r="D4" s="209"/>
      <c r="E4" s="209"/>
      <c r="F4" s="209"/>
      <c r="G4" s="209"/>
      <c r="H4" s="209"/>
      <c r="I4" s="209"/>
      <c r="J4" s="209"/>
      <c r="K4" s="209"/>
      <c r="M4" s="196" t="s">
        <v>16</v>
      </c>
      <c r="N4" s="197"/>
      <c r="O4" s="193">
        <v>22</v>
      </c>
      <c r="P4" s="194">
        <v>22</v>
      </c>
      <c r="Q4" s="195"/>
      <c r="R4" s="193">
        <v>23</v>
      </c>
      <c r="S4" s="194">
        <v>23</v>
      </c>
      <c r="T4" s="195"/>
      <c r="U4" s="154" t="str">
        <f>IF(R4&gt;=20,"Corect","Trebuie alocate cel puțin 20 de ore pe săptămână")</f>
        <v>Corect</v>
      </c>
      <c r="V4" s="155"/>
      <c r="W4" s="155"/>
      <c r="X4" s="155"/>
    </row>
    <row r="5" spans="1:26" ht="16.5" customHeight="1">
      <c r="A5" s="209"/>
      <c r="B5" s="209"/>
      <c r="C5" s="209"/>
      <c r="D5" s="209"/>
      <c r="E5" s="209"/>
      <c r="F5" s="209"/>
      <c r="G5" s="209"/>
      <c r="H5" s="209"/>
      <c r="I5" s="209"/>
      <c r="J5" s="209"/>
      <c r="K5" s="209"/>
      <c r="M5" s="196" t="s">
        <v>17</v>
      </c>
      <c r="N5" s="197"/>
      <c r="O5" s="193" t="s">
        <v>116</v>
      </c>
      <c r="P5" s="194"/>
      <c r="Q5" s="195"/>
      <c r="R5" s="193" t="s">
        <v>116</v>
      </c>
      <c r="S5" s="194"/>
      <c r="T5" s="195"/>
      <c r="U5" s="154" t="str">
        <f>IF(O5&gt;=20,"Corect","Trebuie alocate cel puțin 20 de ore pe săptămână")</f>
        <v>Corect</v>
      </c>
      <c r="V5" s="155"/>
      <c r="W5" s="155"/>
      <c r="X5" s="155"/>
    </row>
    <row r="6" spans="1:26" ht="15" customHeight="1">
      <c r="A6" s="192" t="s">
        <v>109</v>
      </c>
      <c r="B6" s="192"/>
      <c r="C6" s="192"/>
      <c r="D6" s="192"/>
      <c r="E6" s="192"/>
      <c r="F6" s="192"/>
      <c r="G6" s="192"/>
      <c r="H6" s="192"/>
      <c r="I6" s="192"/>
      <c r="J6" s="192"/>
      <c r="K6" s="192"/>
      <c r="M6" s="196" t="s">
        <v>18</v>
      </c>
      <c r="N6" s="197"/>
      <c r="O6" s="193" t="s">
        <v>116</v>
      </c>
      <c r="P6" s="194"/>
      <c r="Q6" s="195"/>
      <c r="R6" s="193" t="s">
        <v>117</v>
      </c>
      <c r="S6" s="194"/>
      <c r="T6" s="195"/>
      <c r="U6" s="154" t="str">
        <f>IF(R5&gt;=20,"Corect","Trebuie alocate cel puțin 20 de ore pe săptămână")</f>
        <v>Corect</v>
      </c>
      <c r="V6" s="155"/>
      <c r="W6" s="155"/>
      <c r="X6" s="155"/>
    </row>
    <row r="7" spans="1:26" ht="18" customHeight="1">
      <c r="A7" s="153" t="s">
        <v>110</v>
      </c>
      <c r="B7" s="153"/>
      <c r="C7" s="153"/>
      <c r="D7" s="153"/>
      <c r="E7" s="153"/>
      <c r="F7" s="153"/>
      <c r="G7" s="153"/>
      <c r="H7" s="153"/>
      <c r="I7" s="153"/>
      <c r="J7" s="153"/>
      <c r="K7" s="153"/>
      <c r="U7" s="154" t="str">
        <f>IF(O6&gt;=20,"Corect","Trebuie alocate cel puțin 20 de ore pe săptămână")</f>
        <v>Corect</v>
      </c>
      <c r="V7" s="155"/>
      <c r="W7" s="155"/>
      <c r="X7" s="155"/>
    </row>
    <row r="8" spans="1:26" ht="18.75" customHeight="1">
      <c r="A8" s="198" t="s">
        <v>111</v>
      </c>
      <c r="B8" s="198"/>
      <c r="C8" s="198"/>
      <c r="D8" s="198"/>
      <c r="E8" s="198"/>
      <c r="F8" s="198"/>
      <c r="G8" s="198"/>
      <c r="H8" s="198"/>
      <c r="I8" s="198"/>
      <c r="J8" s="198"/>
      <c r="K8" s="198"/>
      <c r="M8" s="153" t="s">
        <v>101</v>
      </c>
      <c r="N8" s="153"/>
      <c r="O8" s="153"/>
      <c r="P8" s="153"/>
      <c r="Q8" s="153"/>
      <c r="R8" s="153"/>
      <c r="S8" s="153"/>
      <c r="T8" s="153"/>
      <c r="U8" s="154" t="str">
        <f>IF(R6&gt;=20,"Corect","Trebuie alocate cel puțin 20 de ore pe săptămână")</f>
        <v>Corect</v>
      </c>
      <c r="V8" s="155"/>
      <c r="W8" s="155"/>
      <c r="X8" s="155"/>
    </row>
    <row r="9" spans="1:26" ht="15" customHeight="1">
      <c r="A9" s="198" t="s">
        <v>112</v>
      </c>
      <c r="B9" s="198"/>
      <c r="C9" s="198"/>
      <c r="D9" s="198"/>
      <c r="E9" s="198"/>
      <c r="F9" s="198"/>
      <c r="G9" s="198"/>
      <c r="H9" s="198"/>
      <c r="I9" s="198"/>
      <c r="J9" s="198"/>
      <c r="K9" s="198"/>
      <c r="M9" s="153"/>
      <c r="N9" s="153"/>
      <c r="O9" s="153"/>
      <c r="P9" s="153"/>
      <c r="Q9" s="153"/>
      <c r="R9" s="153"/>
      <c r="S9" s="153"/>
      <c r="T9" s="153"/>
    </row>
    <row r="10" spans="1:26" ht="16.5" customHeight="1">
      <c r="A10" s="198" t="s">
        <v>113</v>
      </c>
      <c r="B10" s="198"/>
      <c r="C10" s="198"/>
      <c r="D10" s="198"/>
      <c r="E10" s="198"/>
      <c r="F10" s="198"/>
      <c r="G10" s="198"/>
      <c r="H10" s="198"/>
      <c r="I10" s="198"/>
      <c r="J10" s="198"/>
      <c r="K10" s="198"/>
      <c r="M10" s="153"/>
      <c r="N10" s="153"/>
      <c r="O10" s="153"/>
      <c r="P10" s="153"/>
      <c r="Q10" s="153"/>
      <c r="R10" s="153"/>
      <c r="S10" s="153"/>
      <c r="T10" s="153"/>
    </row>
    <row r="11" spans="1:26">
      <c r="A11" s="198" t="s">
        <v>20</v>
      </c>
      <c r="B11" s="198"/>
      <c r="C11" s="198"/>
      <c r="D11" s="198"/>
      <c r="E11" s="198"/>
      <c r="F11" s="198"/>
      <c r="G11" s="198"/>
      <c r="H11" s="198"/>
      <c r="I11" s="198"/>
      <c r="J11" s="198"/>
      <c r="K11" s="198"/>
      <c r="M11" s="153"/>
      <c r="N11" s="153"/>
      <c r="O11" s="153"/>
      <c r="P11" s="153"/>
      <c r="Q11" s="153"/>
      <c r="R11" s="153"/>
      <c r="S11" s="153"/>
      <c r="T11" s="153"/>
    </row>
    <row r="12" spans="1:26" ht="10.5" customHeight="1">
      <c r="A12" s="198"/>
      <c r="B12" s="198"/>
      <c r="C12" s="198"/>
      <c r="D12" s="198"/>
      <c r="E12" s="198"/>
      <c r="F12" s="198"/>
      <c r="G12" s="198"/>
      <c r="H12" s="198"/>
      <c r="I12" s="198"/>
      <c r="J12" s="198"/>
      <c r="K12" s="198"/>
      <c r="M12" s="2"/>
      <c r="N12" s="2"/>
      <c r="O12" s="2"/>
      <c r="P12" s="2"/>
      <c r="Q12" s="2"/>
      <c r="R12" s="2"/>
    </row>
    <row r="13" spans="1:26" ht="12" customHeight="1">
      <c r="A13" s="202" t="s">
        <v>1</v>
      </c>
      <c r="B13" s="202"/>
      <c r="C13" s="202"/>
      <c r="D13" s="202"/>
      <c r="E13" s="202"/>
      <c r="F13" s="202"/>
      <c r="G13" s="202"/>
      <c r="H13" s="202"/>
      <c r="I13" s="202"/>
      <c r="J13" s="202"/>
      <c r="K13" s="202"/>
      <c r="M13" s="213" t="s">
        <v>23</v>
      </c>
      <c r="N13" s="213"/>
      <c r="O13" s="213"/>
      <c r="P13" s="213"/>
      <c r="Q13" s="213"/>
      <c r="R13" s="213"/>
      <c r="S13" s="213"/>
      <c r="T13" s="213"/>
    </row>
    <row r="14" spans="1:26" ht="23.25" customHeight="1">
      <c r="A14" s="202" t="s">
        <v>2</v>
      </c>
      <c r="B14" s="202"/>
      <c r="C14" s="202"/>
      <c r="D14" s="202"/>
      <c r="E14" s="202"/>
      <c r="F14" s="202"/>
      <c r="G14" s="202"/>
      <c r="H14" s="202"/>
      <c r="I14" s="202"/>
      <c r="J14" s="202"/>
      <c r="K14" s="202"/>
      <c r="M14" s="203" t="s">
        <v>275</v>
      </c>
      <c r="N14" s="203"/>
      <c r="O14" s="203"/>
      <c r="P14" s="203"/>
      <c r="Q14" s="203"/>
      <c r="R14" s="203"/>
      <c r="S14" s="203"/>
      <c r="T14" s="203"/>
    </row>
    <row r="15" spans="1:26" ht="22.5" customHeight="1">
      <c r="A15" s="198" t="s">
        <v>271</v>
      </c>
      <c r="B15" s="198"/>
      <c r="C15" s="198"/>
      <c r="D15" s="198"/>
      <c r="E15" s="198"/>
      <c r="F15" s="198"/>
      <c r="G15" s="198"/>
      <c r="H15" s="198"/>
      <c r="I15" s="198"/>
      <c r="J15" s="198"/>
      <c r="K15" s="198"/>
      <c r="M15" s="203" t="s">
        <v>276</v>
      </c>
      <c r="N15" s="203"/>
      <c r="O15" s="203"/>
      <c r="P15" s="203"/>
      <c r="Q15" s="203"/>
      <c r="R15" s="203"/>
      <c r="S15" s="203"/>
      <c r="T15" s="203"/>
      <c r="U15" s="157" t="s">
        <v>82</v>
      </c>
      <c r="V15" s="157"/>
      <c r="W15" s="157"/>
      <c r="X15" s="157"/>
      <c r="Y15" s="157"/>
      <c r="Z15" s="157"/>
    </row>
    <row r="16" spans="1:26" ht="15" customHeight="1">
      <c r="A16" s="202" t="s">
        <v>114</v>
      </c>
      <c r="B16" s="198"/>
      <c r="C16" s="198"/>
      <c r="D16" s="198"/>
      <c r="E16" s="198"/>
      <c r="F16" s="198"/>
      <c r="G16" s="198"/>
      <c r="H16" s="198"/>
      <c r="I16" s="198"/>
      <c r="J16" s="198"/>
      <c r="K16" s="198"/>
      <c r="M16" s="203" t="s">
        <v>277</v>
      </c>
      <c r="N16" s="203"/>
      <c r="O16" s="203"/>
      <c r="P16" s="203"/>
      <c r="Q16" s="203"/>
      <c r="R16" s="203"/>
      <c r="S16" s="203"/>
      <c r="T16" s="203"/>
      <c r="U16" s="157"/>
      <c r="V16" s="157"/>
      <c r="W16" s="157"/>
      <c r="X16" s="157"/>
      <c r="Y16" s="157"/>
      <c r="Z16" s="157"/>
    </row>
    <row r="17" spans="1:26" ht="18.75" customHeight="1">
      <c r="A17" s="198" t="s">
        <v>272</v>
      </c>
      <c r="B17" s="198"/>
      <c r="C17" s="198"/>
      <c r="D17" s="198"/>
      <c r="E17" s="198"/>
      <c r="F17" s="198"/>
      <c r="G17" s="198"/>
      <c r="H17" s="198"/>
      <c r="I17" s="198"/>
      <c r="J17" s="198"/>
      <c r="K17" s="198"/>
      <c r="M17" s="203"/>
      <c r="N17" s="203"/>
      <c r="O17" s="203"/>
      <c r="P17" s="203"/>
      <c r="Q17" s="203"/>
      <c r="R17" s="203"/>
      <c r="S17" s="203"/>
      <c r="T17" s="203"/>
      <c r="U17" s="157"/>
      <c r="V17" s="157"/>
      <c r="W17" s="157"/>
      <c r="X17" s="157"/>
      <c r="Y17" s="157"/>
      <c r="Z17" s="157"/>
    </row>
    <row r="18" spans="1:26" ht="14.25" customHeight="1">
      <c r="A18" s="198" t="s">
        <v>81</v>
      </c>
      <c r="B18" s="198"/>
      <c r="C18" s="198"/>
      <c r="D18" s="198"/>
      <c r="E18" s="198"/>
      <c r="F18" s="198"/>
      <c r="G18" s="198"/>
      <c r="H18" s="198"/>
      <c r="I18" s="198"/>
      <c r="J18" s="198"/>
      <c r="K18" s="198"/>
      <c r="M18" s="204" t="s">
        <v>279</v>
      </c>
      <c r="N18" s="204"/>
      <c r="O18" s="204"/>
      <c r="P18" s="204"/>
      <c r="Q18" s="204"/>
      <c r="R18" s="204"/>
      <c r="S18" s="204"/>
      <c r="T18" s="204"/>
      <c r="U18" s="157"/>
      <c r="V18" s="157"/>
      <c r="W18" s="157"/>
      <c r="X18" s="157"/>
      <c r="Y18" s="157"/>
      <c r="Z18" s="157"/>
    </row>
    <row r="19" spans="1:26" ht="15" customHeight="1">
      <c r="A19" s="198" t="s">
        <v>3</v>
      </c>
      <c r="B19" s="198"/>
      <c r="C19" s="198"/>
      <c r="D19" s="198"/>
      <c r="E19" s="198"/>
      <c r="F19" s="198"/>
      <c r="G19" s="198"/>
      <c r="H19" s="198"/>
      <c r="I19" s="198"/>
      <c r="J19" s="198"/>
      <c r="K19" s="198"/>
      <c r="M19" s="204"/>
      <c r="N19" s="204"/>
      <c r="O19" s="204"/>
      <c r="P19" s="204"/>
      <c r="Q19" s="204"/>
      <c r="R19" s="204"/>
      <c r="S19" s="204"/>
      <c r="T19" s="204"/>
      <c r="U19" s="157"/>
      <c r="V19" s="157"/>
      <c r="W19" s="157"/>
      <c r="X19" s="157"/>
      <c r="Y19" s="157"/>
      <c r="Z19" s="157"/>
    </row>
    <row r="20" spans="1:26" s="44" customFormat="1" ht="11.25" customHeight="1">
      <c r="A20" s="43"/>
      <c r="B20" s="43"/>
      <c r="C20" s="43"/>
      <c r="D20" s="43"/>
      <c r="E20" s="43"/>
      <c r="F20" s="43"/>
      <c r="G20" s="43"/>
      <c r="H20" s="43"/>
      <c r="I20" s="43"/>
      <c r="J20" s="43"/>
      <c r="K20" s="43"/>
      <c r="M20" s="204"/>
      <c r="N20" s="204"/>
      <c r="O20" s="204"/>
      <c r="P20" s="204"/>
      <c r="Q20" s="204"/>
      <c r="R20" s="204"/>
      <c r="S20" s="204"/>
      <c r="T20" s="204"/>
      <c r="U20" s="157"/>
      <c r="V20" s="157"/>
      <c r="W20" s="157"/>
      <c r="X20" s="157"/>
      <c r="Y20" s="157"/>
      <c r="Z20" s="157"/>
    </row>
    <row r="21" spans="1:26" ht="7.5" customHeight="1">
      <c r="A21" s="153" t="s">
        <v>83</v>
      </c>
      <c r="B21" s="153"/>
      <c r="C21" s="153"/>
      <c r="D21" s="153"/>
      <c r="E21" s="153"/>
      <c r="F21" s="153"/>
      <c r="G21" s="153"/>
      <c r="H21" s="153"/>
      <c r="I21" s="153"/>
      <c r="J21" s="153"/>
      <c r="K21" s="153"/>
      <c r="M21" s="204"/>
      <c r="N21" s="204"/>
      <c r="O21" s="204"/>
      <c r="P21" s="204"/>
      <c r="Q21" s="204"/>
      <c r="R21" s="204"/>
      <c r="S21" s="204"/>
      <c r="T21" s="204"/>
      <c r="U21" s="157"/>
      <c r="V21" s="157"/>
      <c r="W21" s="157"/>
      <c r="X21" s="157"/>
      <c r="Y21" s="157"/>
      <c r="Z21" s="157"/>
    </row>
    <row r="22" spans="1:26" ht="15" customHeight="1">
      <c r="A22" s="153"/>
      <c r="B22" s="153"/>
      <c r="C22" s="153"/>
      <c r="D22" s="153"/>
      <c r="E22" s="153"/>
      <c r="F22" s="153"/>
      <c r="G22" s="153"/>
      <c r="H22" s="153"/>
      <c r="I22" s="153"/>
      <c r="J22" s="153"/>
      <c r="K22" s="153"/>
      <c r="M22" s="214" t="s">
        <v>80</v>
      </c>
      <c r="N22" s="214"/>
      <c r="O22" s="214"/>
      <c r="P22" s="214"/>
      <c r="Q22" s="214"/>
      <c r="R22" s="214"/>
      <c r="S22" s="214"/>
      <c r="T22" s="214"/>
      <c r="U22" s="157"/>
      <c r="V22" s="157"/>
      <c r="W22" s="157"/>
      <c r="X22" s="157"/>
      <c r="Y22" s="157"/>
      <c r="Z22" s="157"/>
    </row>
    <row r="23" spans="1:26" ht="15" customHeight="1">
      <c r="A23" s="153"/>
      <c r="B23" s="153"/>
      <c r="C23" s="153"/>
      <c r="D23" s="153"/>
      <c r="E23" s="153"/>
      <c r="F23" s="153"/>
      <c r="G23" s="153"/>
      <c r="H23" s="153"/>
      <c r="I23" s="153"/>
      <c r="J23" s="153"/>
      <c r="K23" s="153"/>
      <c r="M23" s="214"/>
      <c r="N23" s="214"/>
      <c r="O23" s="214"/>
      <c r="P23" s="214"/>
      <c r="Q23" s="214"/>
      <c r="R23" s="214"/>
      <c r="S23" s="214"/>
      <c r="T23" s="214"/>
      <c r="U23" s="157"/>
      <c r="V23" s="157"/>
      <c r="W23" s="157"/>
      <c r="X23" s="157"/>
      <c r="Y23" s="157"/>
      <c r="Z23" s="157"/>
    </row>
    <row r="24" spans="1:26" ht="17.25" customHeight="1">
      <c r="A24" s="153"/>
      <c r="B24" s="153"/>
      <c r="C24" s="153"/>
      <c r="D24" s="153"/>
      <c r="E24" s="153"/>
      <c r="F24" s="153"/>
      <c r="G24" s="153"/>
      <c r="H24" s="153"/>
      <c r="I24" s="153"/>
      <c r="J24" s="153"/>
      <c r="K24" s="153"/>
      <c r="M24" s="214"/>
      <c r="N24" s="214"/>
      <c r="O24" s="214"/>
      <c r="P24" s="214"/>
      <c r="Q24" s="214"/>
      <c r="R24" s="214"/>
      <c r="S24" s="214"/>
      <c r="T24" s="214"/>
      <c r="U24" s="157"/>
      <c r="V24" s="157"/>
      <c r="W24" s="157"/>
      <c r="X24" s="157"/>
      <c r="Y24" s="157"/>
      <c r="Z24" s="157"/>
    </row>
    <row r="25" spans="1:26" ht="6" customHeight="1">
      <c r="A25" s="2"/>
      <c r="B25" s="2"/>
      <c r="C25" s="2"/>
      <c r="D25" s="2"/>
      <c r="E25" s="2"/>
      <c r="F25" s="2"/>
      <c r="G25" s="2"/>
      <c r="H25" s="2"/>
      <c r="I25" s="2"/>
      <c r="J25" s="2"/>
      <c r="K25" s="2"/>
      <c r="M25" s="3"/>
      <c r="N25" s="3"/>
      <c r="O25" s="3"/>
      <c r="P25" s="3"/>
      <c r="Q25" s="3"/>
      <c r="R25" s="3"/>
      <c r="U25" s="157"/>
      <c r="V25" s="157"/>
      <c r="W25" s="157"/>
      <c r="X25" s="157"/>
      <c r="Y25" s="157"/>
      <c r="Z25" s="157"/>
    </row>
    <row r="26" spans="1:26" ht="13.15" customHeight="1">
      <c r="A26" s="201" t="s">
        <v>19</v>
      </c>
      <c r="B26" s="201"/>
      <c r="C26" s="201"/>
      <c r="D26" s="201"/>
      <c r="E26" s="201"/>
      <c r="F26" s="201"/>
      <c r="G26" s="201"/>
      <c r="M26" s="205" t="s">
        <v>292</v>
      </c>
      <c r="N26" s="205"/>
      <c r="O26" s="205"/>
      <c r="P26" s="205"/>
      <c r="Q26" s="205"/>
      <c r="R26" s="205"/>
      <c r="S26" s="205"/>
      <c r="T26" s="205"/>
      <c r="U26" s="157"/>
      <c r="V26" s="157"/>
      <c r="W26" s="157"/>
      <c r="X26" s="157"/>
      <c r="Y26" s="157"/>
      <c r="Z26" s="157"/>
    </row>
    <row r="27" spans="1:26" ht="26.25" customHeight="1">
      <c r="A27" s="4"/>
      <c r="B27" s="111" t="s">
        <v>4</v>
      </c>
      <c r="C27" s="113"/>
      <c r="D27" s="111" t="s">
        <v>5</v>
      </c>
      <c r="E27" s="112"/>
      <c r="F27" s="113"/>
      <c r="G27" s="99" t="s">
        <v>21</v>
      </c>
      <c r="H27" s="99" t="s">
        <v>12</v>
      </c>
      <c r="I27" s="111" t="s">
        <v>6</v>
      </c>
      <c r="J27" s="112"/>
      <c r="K27" s="113"/>
      <c r="M27" s="205"/>
      <c r="N27" s="205"/>
      <c r="O27" s="205"/>
      <c r="P27" s="205"/>
      <c r="Q27" s="205"/>
      <c r="R27" s="205"/>
      <c r="S27" s="205"/>
      <c r="T27" s="205"/>
    </row>
    <row r="28" spans="1:26" ht="14.25" customHeight="1">
      <c r="A28" s="4"/>
      <c r="B28" s="5" t="s">
        <v>7</v>
      </c>
      <c r="C28" s="5" t="s">
        <v>8</v>
      </c>
      <c r="D28" s="5" t="s">
        <v>9</v>
      </c>
      <c r="E28" s="5" t="s">
        <v>10</v>
      </c>
      <c r="F28" s="5" t="s">
        <v>11</v>
      </c>
      <c r="G28" s="100"/>
      <c r="H28" s="100"/>
      <c r="I28" s="5" t="s">
        <v>13</v>
      </c>
      <c r="J28" s="5" t="s">
        <v>14</v>
      </c>
      <c r="K28" s="5" t="s">
        <v>15</v>
      </c>
      <c r="M28" s="205"/>
      <c r="N28" s="205"/>
      <c r="O28" s="205"/>
      <c r="P28" s="205"/>
      <c r="Q28" s="205"/>
      <c r="R28" s="205"/>
      <c r="S28" s="205"/>
      <c r="T28" s="205"/>
    </row>
    <row r="29" spans="1:26" ht="17.25" customHeight="1">
      <c r="A29" s="6" t="s">
        <v>16</v>
      </c>
      <c r="B29" s="7">
        <v>14</v>
      </c>
      <c r="C29" s="7">
        <v>14</v>
      </c>
      <c r="D29" s="29">
        <v>3</v>
      </c>
      <c r="E29" s="29">
        <v>3</v>
      </c>
      <c r="F29" s="29">
        <v>2</v>
      </c>
      <c r="G29" s="29">
        <v>0</v>
      </c>
      <c r="H29" s="39" t="s">
        <v>115</v>
      </c>
      <c r="I29" s="29">
        <v>3</v>
      </c>
      <c r="J29" s="29">
        <v>1</v>
      </c>
      <c r="K29" s="29">
        <v>12</v>
      </c>
      <c r="L29" s="40"/>
      <c r="M29" s="205"/>
      <c r="N29" s="205"/>
      <c r="O29" s="205"/>
      <c r="P29" s="205"/>
      <c r="Q29" s="205"/>
      <c r="R29" s="205"/>
      <c r="S29" s="205"/>
      <c r="T29" s="205"/>
      <c r="U29" s="158" t="str">
        <f t="shared" ref="U29" si="0">IF(SUM(B29:K29)=52,"Corect","Suma trebuie să fie 52")</f>
        <v>Corect</v>
      </c>
      <c r="V29" s="158"/>
    </row>
    <row r="30" spans="1:26" ht="15" customHeight="1">
      <c r="A30" s="6" t="s">
        <v>17</v>
      </c>
      <c r="B30" s="7">
        <v>14</v>
      </c>
      <c r="C30" s="7">
        <v>14</v>
      </c>
      <c r="D30" s="29">
        <v>3</v>
      </c>
      <c r="E30" s="29">
        <v>3</v>
      </c>
      <c r="F30" s="29">
        <v>2</v>
      </c>
      <c r="G30" s="29">
        <v>0</v>
      </c>
      <c r="H30" s="39">
        <v>3</v>
      </c>
      <c r="I30" s="29">
        <v>3</v>
      </c>
      <c r="J30" s="29">
        <v>1</v>
      </c>
      <c r="K30" s="29">
        <v>9</v>
      </c>
      <c r="M30" s="205"/>
      <c r="N30" s="205"/>
      <c r="O30" s="205"/>
      <c r="P30" s="205"/>
      <c r="Q30" s="205"/>
      <c r="R30" s="205"/>
      <c r="S30" s="205"/>
      <c r="T30" s="205"/>
      <c r="U30" s="158" t="str">
        <f t="shared" ref="U30:U31" si="1">IF(SUM(B30:K30)=52,"Corect","Suma trebuie să fie 52")</f>
        <v>Corect</v>
      </c>
      <c r="V30" s="158"/>
    </row>
    <row r="31" spans="1:26" ht="15.75" customHeight="1">
      <c r="A31" s="8" t="s">
        <v>18</v>
      </c>
      <c r="B31" s="7">
        <v>14</v>
      </c>
      <c r="C31" s="7">
        <v>12</v>
      </c>
      <c r="D31" s="29">
        <v>3</v>
      </c>
      <c r="E31" s="29">
        <v>2</v>
      </c>
      <c r="F31" s="29">
        <v>2</v>
      </c>
      <c r="G31" s="29">
        <v>0</v>
      </c>
      <c r="H31" s="39">
        <v>3</v>
      </c>
      <c r="I31" s="29">
        <v>3</v>
      </c>
      <c r="J31" s="29">
        <v>1</v>
      </c>
      <c r="K31" s="29">
        <v>12</v>
      </c>
      <c r="M31" s="205"/>
      <c r="N31" s="205"/>
      <c r="O31" s="205"/>
      <c r="P31" s="205"/>
      <c r="Q31" s="205"/>
      <c r="R31" s="205"/>
      <c r="S31" s="205"/>
      <c r="T31" s="205"/>
      <c r="U31" s="158" t="str">
        <f t="shared" si="1"/>
        <v>Corect</v>
      </c>
      <c r="V31" s="158"/>
    </row>
    <row r="32" spans="1:26" ht="21" customHeight="1">
      <c r="A32" s="9"/>
      <c r="B32" s="9"/>
      <c r="C32" s="9"/>
      <c r="D32" s="9"/>
      <c r="E32" s="9"/>
      <c r="F32" s="9"/>
      <c r="G32" s="9"/>
      <c r="M32" s="64"/>
      <c r="N32" s="64"/>
      <c r="O32" s="64"/>
      <c r="P32" s="64"/>
      <c r="Q32" s="64"/>
      <c r="R32" s="64"/>
      <c r="S32" s="64"/>
      <c r="T32" s="64"/>
    </row>
    <row r="33" spans="1:23" ht="16.5" customHeight="1">
      <c r="A33" s="210" t="s">
        <v>24</v>
      </c>
      <c r="B33" s="159"/>
      <c r="C33" s="159"/>
      <c r="D33" s="159"/>
      <c r="E33" s="159"/>
      <c r="F33" s="159"/>
      <c r="G33" s="159"/>
      <c r="H33" s="159"/>
      <c r="I33" s="159"/>
      <c r="J33" s="159"/>
      <c r="K33" s="159"/>
      <c r="L33" s="159"/>
      <c r="M33" s="159"/>
      <c r="N33" s="159"/>
      <c r="O33" s="159"/>
      <c r="P33" s="159"/>
      <c r="Q33" s="159"/>
      <c r="R33" s="159"/>
      <c r="S33" s="159"/>
      <c r="T33" s="159"/>
    </row>
    <row r="34" spans="1:23" ht="8.25" hidden="1" customHeight="1">
      <c r="N34" s="11"/>
      <c r="O34" s="12" t="s">
        <v>40</v>
      </c>
      <c r="P34" s="12" t="s">
        <v>41</v>
      </c>
      <c r="Q34" s="12" t="s">
        <v>42</v>
      </c>
      <c r="R34" s="12" t="s">
        <v>43</v>
      </c>
      <c r="S34" s="12" t="s">
        <v>64</v>
      </c>
      <c r="T34" s="12"/>
    </row>
    <row r="35" spans="1:23" ht="17.25" customHeight="1">
      <c r="A35" s="98" t="s">
        <v>46</v>
      </c>
      <c r="B35" s="98"/>
      <c r="C35" s="98"/>
      <c r="D35" s="98"/>
      <c r="E35" s="98"/>
      <c r="F35" s="98"/>
      <c r="G35" s="98"/>
      <c r="H35" s="98"/>
      <c r="I35" s="98"/>
      <c r="J35" s="98"/>
      <c r="K35" s="98"/>
      <c r="L35" s="98"/>
      <c r="M35" s="98"/>
      <c r="N35" s="98"/>
      <c r="O35" s="98"/>
      <c r="P35" s="98"/>
      <c r="Q35" s="98"/>
      <c r="R35" s="98"/>
      <c r="S35" s="98"/>
      <c r="T35" s="98"/>
    </row>
    <row r="36" spans="1:23" ht="25.5" customHeight="1">
      <c r="A36" s="120" t="s">
        <v>30</v>
      </c>
      <c r="B36" s="122" t="s">
        <v>29</v>
      </c>
      <c r="C36" s="123"/>
      <c r="D36" s="123"/>
      <c r="E36" s="123"/>
      <c r="F36" s="123"/>
      <c r="G36" s="123"/>
      <c r="H36" s="123"/>
      <c r="I36" s="124"/>
      <c r="J36" s="99" t="s">
        <v>44</v>
      </c>
      <c r="K36" s="132" t="s">
        <v>27</v>
      </c>
      <c r="L36" s="133"/>
      <c r="M36" s="134"/>
      <c r="N36" s="132" t="s">
        <v>45</v>
      </c>
      <c r="O36" s="199"/>
      <c r="P36" s="200"/>
      <c r="Q36" s="132" t="s">
        <v>26</v>
      </c>
      <c r="R36" s="133"/>
      <c r="S36" s="134"/>
      <c r="T36" s="135" t="s">
        <v>25</v>
      </c>
    </row>
    <row r="37" spans="1:23" ht="13.5" customHeight="1">
      <c r="A37" s="121"/>
      <c r="B37" s="125"/>
      <c r="C37" s="126"/>
      <c r="D37" s="126"/>
      <c r="E37" s="126"/>
      <c r="F37" s="126"/>
      <c r="G37" s="126"/>
      <c r="H37" s="126"/>
      <c r="I37" s="127"/>
      <c r="J37" s="100"/>
      <c r="K37" s="5" t="s">
        <v>31</v>
      </c>
      <c r="L37" s="5" t="s">
        <v>32</v>
      </c>
      <c r="M37" s="5" t="s">
        <v>33</v>
      </c>
      <c r="N37" s="5" t="s">
        <v>37</v>
      </c>
      <c r="O37" s="5" t="s">
        <v>9</v>
      </c>
      <c r="P37" s="5" t="s">
        <v>34</v>
      </c>
      <c r="Q37" s="5" t="s">
        <v>35</v>
      </c>
      <c r="R37" s="5" t="s">
        <v>31</v>
      </c>
      <c r="S37" s="5" t="s">
        <v>36</v>
      </c>
      <c r="T37" s="100"/>
    </row>
    <row r="38" spans="1:23">
      <c r="A38" s="56" t="s">
        <v>118</v>
      </c>
      <c r="B38" s="102" t="s">
        <v>119</v>
      </c>
      <c r="C38" s="103"/>
      <c r="D38" s="103"/>
      <c r="E38" s="103"/>
      <c r="F38" s="103"/>
      <c r="G38" s="103"/>
      <c r="H38" s="103"/>
      <c r="I38" s="104"/>
      <c r="J38" s="13">
        <v>6</v>
      </c>
      <c r="K38" s="13">
        <v>2</v>
      </c>
      <c r="L38" s="13">
        <v>2</v>
      </c>
      <c r="M38" s="13">
        <v>0</v>
      </c>
      <c r="N38" s="21">
        <f>K38+L38+M38</f>
        <v>4</v>
      </c>
      <c r="O38" s="22">
        <f>P38-N38</f>
        <v>7</v>
      </c>
      <c r="P38" s="22">
        <f>ROUND(PRODUCT(J38,25)/14,0)</f>
        <v>11</v>
      </c>
      <c r="Q38" s="28" t="s">
        <v>35</v>
      </c>
      <c r="R38" s="13"/>
      <c r="S38" s="29"/>
      <c r="T38" s="13" t="s">
        <v>40</v>
      </c>
    </row>
    <row r="39" spans="1:23">
      <c r="A39" s="56" t="s">
        <v>120</v>
      </c>
      <c r="B39" s="102" t="s">
        <v>121</v>
      </c>
      <c r="C39" s="103"/>
      <c r="D39" s="103"/>
      <c r="E39" s="103"/>
      <c r="F39" s="103"/>
      <c r="G39" s="103"/>
      <c r="H39" s="103"/>
      <c r="I39" s="104"/>
      <c r="J39" s="13">
        <v>4</v>
      </c>
      <c r="K39" s="13">
        <v>2</v>
      </c>
      <c r="L39" s="13">
        <v>1</v>
      </c>
      <c r="M39" s="13">
        <v>0</v>
      </c>
      <c r="N39" s="21">
        <f t="shared" ref="N39:N44" si="2">K39+L39+M39</f>
        <v>3</v>
      </c>
      <c r="O39" s="22">
        <f t="shared" ref="O39:O44" si="3">P39-N39</f>
        <v>4</v>
      </c>
      <c r="P39" s="22">
        <f t="shared" ref="P39:P43" si="4">ROUND(PRODUCT(J39,25)/14,0)</f>
        <v>7</v>
      </c>
      <c r="Q39" s="28" t="s">
        <v>35</v>
      </c>
      <c r="R39" s="13"/>
      <c r="S39" s="29"/>
      <c r="T39" s="13" t="s">
        <v>40</v>
      </c>
    </row>
    <row r="40" spans="1:23">
      <c r="A40" s="56" t="s">
        <v>122</v>
      </c>
      <c r="B40" s="102" t="s">
        <v>123</v>
      </c>
      <c r="C40" s="103"/>
      <c r="D40" s="103"/>
      <c r="E40" s="103"/>
      <c r="F40" s="103"/>
      <c r="G40" s="103"/>
      <c r="H40" s="103"/>
      <c r="I40" s="104"/>
      <c r="J40" s="13">
        <v>6</v>
      </c>
      <c r="K40" s="13">
        <v>2</v>
      </c>
      <c r="L40" s="13">
        <v>2</v>
      </c>
      <c r="M40" s="13">
        <v>0</v>
      </c>
      <c r="N40" s="21">
        <f t="shared" si="2"/>
        <v>4</v>
      </c>
      <c r="O40" s="22">
        <f t="shared" si="3"/>
        <v>7</v>
      </c>
      <c r="P40" s="22">
        <f t="shared" si="4"/>
        <v>11</v>
      </c>
      <c r="Q40" s="28" t="s">
        <v>35</v>
      </c>
      <c r="R40" s="13"/>
      <c r="S40" s="29"/>
      <c r="T40" s="13" t="s">
        <v>40</v>
      </c>
    </row>
    <row r="41" spans="1:23">
      <c r="A41" s="56" t="s">
        <v>124</v>
      </c>
      <c r="B41" s="102" t="s">
        <v>125</v>
      </c>
      <c r="C41" s="103"/>
      <c r="D41" s="103"/>
      <c r="E41" s="103"/>
      <c r="F41" s="103"/>
      <c r="G41" s="103"/>
      <c r="H41" s="103"/>
      <c r="I41" s="104"/>
      <c r="J41" s="13">
        <v>6</v>
      </c>
      <c r="K41" s="13">
        <v>2</v>
      </c>
      <c r="L41" s="13">
        <v>2</v>
      </c>
      <c r="M41" s="13">
        <v>0</v>
      </c>
      <c r="N41" s="21">
        <f t="shared" si="2"/>
        <v>4</v>
      </c>
      <c r="O41" s="22">
        <f t="shared" si="3"/>
        <v>7</v>
      </c>
      <c r="P41" s="22">
        <f t="shared" si="4"/>
        <v>11</v>
      </c>
      <c r="Q41" s="28" t="s">
        <v>35</v>
      </c>
      <c r="R41" s="13"/>
      <c r="S41" s="29"/>
      <c r="T41" s="13" t="s">
        <v>40</v>
      </c>
    </row>
    <row r="42" spans="1:23">
      <c r="A42" s="56" t="s">
        <v>126</v>
      </c>
      <c r="B42" s="102" t="s">
        <v>127</v>
      </c>
      <c r="C42" s="103"/>
      <c r="D42" s="103"/>
      <c r="E42" s="103"/>
      <c r="F42" s="103"/>
      <c r="G42" s="103"/>
      <c r="H42" s="103"/>
      <c r="I42" s="104"/>
      <c r="J42" s="13">
        <v>5</v>
      </c>
      <c r="K42" s="13">
        <v>2</v>
      </c>
      <c r="L42" s="13">
        <v>2</v>
      </c>
      <c r="M42" s="13">
        <v>0</v>
      </c>
      <c r="N42" s="21">
        <f t="shared" si="2"/>
        <v>4</v>
      </c>
      <c r="O42" s="22">
        <f t="shared" si="3"/>
        <v>5</v>
      </c>
      <c r="P42" s="22">
        <f t="shared" si="4"/>
        <v>9</v>
      </c>
      <c r="Q42" s="28" t="s">
        <v>35</v>
      </c>
      <c r="R42" s="13"/>
      <c r="S42" s="29"/>
      <c r="T42" s="13" t="s">
        <v>40</v>
      </c>
    </row>
    <row r="43" spans="1:23" ht="38.25">
      <c r="A43" s="57" t="s">
        <v>128</v>
      </c>
      <c r="B43" s="105" t="s">
        <v>129</v>
      </c>
      <c r="C43" s="106"/>
      <c r="D43" s="106"/>
      <c r="E43" s="106"/>
      <c r="F43" s="106"/>
      <c r="G43" s="106"/>
      <c r="H43" s="106"/>
      <c r="I43" s="107"/>
      <c r="J43" s="13">
        <v>3</v>
      </c>
      <c r="K43" s="13">
        <v>0</v>
      </c>
      <c r="L43" s="13">
        <v>0</v>
      </c>
      <c r="M43" s="13">
        <v>2</v>
      </c>
      <c r="N43" s="21">
        <f t="shared" si="2"/>
        <v>2</v>
      </c>
      <c r="O43" s="22">
        <f t="shared" si="3"/>
        <v>3</v>
      </c>
      <c r="P43" s="22">
        <f t="shared" si="4"/>
        <v>5</v>
      </c>
      <c r="Q43" s="28"/>
      <c r="R43" s="13" t="s">
        <v>31</v>
      </c>
      <c r="S43" s="29"/>
      <c r="T43" s="13" t="s">
        <v>43</v>
      </c>
    </row>
    <row r="44" spans="1:23">
      <c r="A44" s="58" t="s">
        <v>130</v>
      </c>
      <c r="B44" s="128" t="s">
        <v>78</v>
      </c>
      <c r="C44" s="129"/>
      <c r="D44" s="129"/>
      <c r="E44" s="129"/>
      <c r="F44" s="129"/>
      <c r="G44" s="129"/>
      <c r="H44" s="129"/>
      <c r="I44" s="130"/>
      <c r="J44" s="24">
        <v>0</v>
      </c>
      <c r="K44" s="24">
        <v>0</v>
      </c>
      <c r="L44" s="24">
        <v>0</v>
      </c>
      <c r="M44" s="24">
        <v>1</v>
      </c>
      <c r="N44" s="21">
        <f t="shared" si="2"/>
        <v>1</v>
      </c>
      <c r="O44" s="22">
        <f t="shared" si="3"/>
        <v>0</v>
      </c>
      <c r="P44" s="22">
        <v>1</v>
      </c>
      <c r="Q44" s="30"/>
      <c r="R44" s="31"/>
      <c r="S44" s="32" t="s">
        <v>36</v>
      </c>
      <c r="T44" s="31" t="s">
        <v>43</v>
      </c>
    </row>
    <row r="45" spans="1:23">
      <c r="A45" s="25" t="s">
        <v>28</v>
      </c>
      <c r="B45" s="82"/>
      <c r="C45" s="83"/>
      <c r="D45" s="83"/>
      <c r="E45" s="83"/>
      <c r="F45" s="83"/>
      <c r="G45" s="83"/>
      <c r="H45" s="83"/>
      <c r="I45" s="84"/>
      <c r="J45" s="25">
        <f t="shared" ref="J45:P45" si="5">SUM(J38:J44)</f>
        <v>30</v>
      </c>
      <c r="K45" s="25">
        <f t="shared" si="5"/>
        <v>10</v>
      </c>
      <c r="L45" s="25">
        <f t="shared" si="5"/>
        <v>9</v>
      </c>
      <c r="M45" s="25">
        <f t="shared" si="5"/>
        <v>3</v>
      </c>
      <c r="N45" s="25">
        <f t="shared" si="5"/>
        <v>22</v>
      </c>
      <c r="O45" s="25">
        <f t="shared" si="5"/>
        <v>33</v>
      </c>
      <c r="P45" s="25">
        <f t="shared" si="5"/>
        <v>55</v>
      </c>
      <c r="Q45" s="41">
        <f>COUNTIF(Q38:Q44,"E")</f>
        <v>5</v>
      </c>
      <c r="R45" s="41">
        <f>COUNTIF(R38:R44,"C")</f>
        <v>1</v>
      </c>
      <c r="S45" s="41">
        <f>COUNTIF(S38:S44,"VP")</f>
        <v>1</v>
      </c>
      <c r="T45" s="26"/>
      <c r="U45" s="156" t="str">
        <f>IF(Q45&gt;=SUM(R45:S45),"Corect","E trebuie să fie cel puțin egal cu C+VP")</f>
        <v>Corect</v>
      </c>
      <c r="V45" s="131"/>
      <c r="W45" s="131"/>
    </row>
    <row r="46" spans="1:23" ht="19.5" customHeight="1"/>
    <row r="47" spans="1:23" ht="16.5" customHeight="1">
      <c r="A47" s="98" t="s">
        <v>47</v>
      </c>
      <c r="B47" s="98"/>
      <c r="C47" s="98"/>
      <c r="D47" s="98"/>
      <c r="E47" s="98"/>
      <c r="F47" s="98"/>
      <c r="G47" s="98"/>
      <c r="H47" s="98"/>
      <c r="I47" s="98"/>
      <c r="J47" s="98"/>
      <c r="K47" s="98"/>
      <c r="L47" s="98"/>
      <c r="M47" s="98"/>
      <c r="N47" s="98"/>
      <c r="O47" s="98"/>
      <c r="P47" s="98"/>
      <c r="Q47" s="98"/>
      <c r="R47" s="98"/>
      <c r="S47" s="98"/>
      <c r="T47" s="98"/>
    </row>
    <row r="48" spans="1:23" ht="26.25" customHeight="1">
      <c r="A48" s="120" t="s">
        <v>30</v>
      </c>
      <c r="B48" s="122" t="s">
        <v>29</v>
      </c>
      <c r="C48" s="123"/>
      <c r="D48" s="123"/>
      <c r="E48" s="123"/>
      <c r="F48" s="123"/>
      <c r="G48" s="123"/>
      <c r="H48" s="123"/>
      <c r="I48" s="124"/>
      <c r="J48" s="99" t="s">
        <v>44</v>
      </c>
      <c r="K48" s="132" t="s">
        <v>27</v>
      </c>
      <c r="L48" s="133"/>
      <c r="M48" s="134"/>
      <c r="N48" s="132" t="s">
        <v>45</v>
      </c>
      <c r="O48" s="199"/>
      <c r="P48" s="200"/>
      <c r="Q48" s="132" t="s">
        <v>26</v>
      </c>
      <c r="R48" s="133"/>
      <c r="S48" s="134"/>
      <c r="T48" s="135" t="s">
        <v>25</v>
      </c>
    </row>
    <row r="49" spans="1:23" ht="12.75" customHeight="1">
      <c r="A49" s="121"/>
      <c r="B49" s="125"/>
      <c r="C49" s="126"/>
      <c r="D49" s="126"/>
      <c r="E49" s="126"/>
      <c r="F49" s="126"/>
      <c r="G49" s="126"/>
      <c r="H49" s="126"/>
      <c r="I49" s="127"/>
      <c r="J49" s="100"/>
      <c r="K49" s="5" t="s">
        <v>31</v>
      </c>
      <c r="L49" s="5" t="s">
        <v>32</v>
      </c>
      <c r="M49" s="5" t="s">
        <v>33</v>
      </c>
      <c r="N49" s="5" t="s">
        <v>37</v>
      </c>
      <c r="O49" s="5" t="s">
        <v>9</v>
      </c>
      <c r="P49" s="5" t="s">
        <v>34</v>
      </c>
      <c r="Q49" s="5" t="s">
        <v>35</v>
      </c>
      <c r="R49" s="5" t="s">
        <v>31</v>
      </c>
      <c r="S49" s="5" t="s">
        <v>36</v>
      </c>
      <c r="T49" s="100"/>
    </row>
    <row r="50" spans="1:23">
      <c r="A50" s="56" t="s">
        <v>131</v>
      </c>
      <c r="B50" s="102" t="s">
        <v>132</v>
      </c>
      <c r="C50" s="103"/>
      <c r="D50" s="103"/>
      <c r="E50" s="103"/>
      <c r="F50" s="103"/>
      <c r="G50" s="103"/>
      <c r="H50" s="103"/>
      <c r="I50" s="104"/>
      <c r="J50" s="13">
        <v>5</v>
      </c>
      <c r="K50" s="13">
        <v>2</v>
      </c>
      <c r="L50" s="13">
        <v>2</v>
      </c>
      <c r="M50" s="13">
        <v>0</v>
      </c>
      <c r="N50" s="21">
        <f>K50+L50+M50</f>
        <v>4</v>
      </c>
      <c r="O50" s="22">
        <f>P50-N50</f>
        <v>5</v>
      </c>
      <c r="P50" s="22">
        <f>ROUND(PRODUCT(J50,25)/14,0)</f>
        <v>9</v>
      </c>
      <c r="Q50" s="28" t="s">
        <v>35</v>
      </c>
      <c r="R50" s="13"/>
      <c r="S50" s="29"/>
      <c r="T50" s="13" t="s">
        <v>40</v>
      </c>
    </row>
    <row r="51" spans="1:23">
      <c r="A51" s="56" t="s">
        <v>133</v>
      </c>
      <c r="B51" s="102" t="s">
        <v>134</v>
      </c>
      <c r="C51" s="103"/>
      <c r="D51" s="103"/>
      <c r="E51" s="103"/>
      <c r="F51" s="103"/>
      <c r="G51" s="103"/>
      <c r="H51" s="103"/>
      <c r="I51" s="104"/>
      <c r="J51" s="13">
        <v>5</v>
      </c>
      <c r="K51" s="13">
        <v>1</v>
      </c>
      <c r="L51" s="13">
        <v>2</v>
      </c>
      <c r="M51" s="13">
        <v>0</v>
      </c>
      <c r="N51" s="21">
        <f t="shared" ref="N51:N57" si="6">K51+L51+M51</f>
        <v>3</v>
      </c>
      <c r="O51" s="22">
        <f t="shared" ref="O51:O57" si="7">P51-N51</f>
        <v>6</v>
      </c>
      <c r="P51" s="22">
        <f t="shared" ref="P51:P56" si="8">ROUND(PRODUCT(J51,25)/14,0)</f>
        <v>9</v>
      </c>
      <c r="Q51" s="28" t="s">
        <v>35</v>
      </c>
      <c r="R51" s="13"/>
      <c r="S51" s="29"/>
      <c r="T51" s="13" t="s">
        <v>40</v>
      </c>
    </row>
    <row r="52" spans="1:23">
      <c r="A52" s="56" t="s">
        <v>135</v>
      </c>
      <c r="B52" s="102" t="s">
        <v>136</v>
      </c>
      <c r="C52" s="103"/>
      <c r="D52" s="103"/>
      <c r="E52" s="103"/>
      <c r="F52" s="103"/>
      <c r="G52" s="103"/>
      <c r="H52" s="103"/>
      <c r="I52" s="104"/>
      <c r="J52" s="13">
        <v>5</v>
      </c>
      <c r="K52" s="13">
        <v>2</v>
      </c>
      <c r="L52" s="13">
        <v>1</v>
      </c>
      <c r="M52" s="13">
        <v>1</v>
      </c>
      <c r="N52" s="21">
        <f t="shared" si="6"/>
        <v>4</v>
      </c>
      <c r="O52" s="22">
        <f t="shared" si="7"/>
        <v>5</v>
      </c>
      <c r="P52" s="22">
        <f t="shared" si="8"/>
        <v>9</v>
      </c>
      <c r="Q52" s="28" t="s">
        <v>35</v>
      </c>
      <c r="R52" s="13"/>
      <c r="S52" s="29"/>
      <c r="T52" s="13" t="s">
        <v>40</v>
      </c>
    </row>
    <row r="53" spans="1:23">
      <c r="A53" s="56" t="s">
        <v>137</v>
      </c>
      <c r="B53" s="102" t="s">
        <v>138</v>
      </c>
      <c r="C53" s="103"/>
      <c r="D53" s="103"/>
      <c r="E53" s="103"/>
      <c r="F53" s="103"/>
      <c r="G53" s="103"/>
      <c r="H53" s="103"/>
      <c r="I53" s="104"/>
      <c r="J53" s="13">
        <v>4</v>
      </c>
      <c r="K53" s="13">
        <v>1</v>
      </c>
      <c r="L53" s="13">
        <v>1</v>
      </c>
      <c r="M53" s="13">
        <v>1</v>
      </c>
      <c r="N53" s="21">
        <f t="shared" si="6"/>
        <v>3</v>
      </c>
      <c r="O53" s="22">
        <f t="shared" si="7"/>
        <v>4</v>
      </c>
      <c r="P53" s="22">
        <f t="shared" si="8"/>
        <v>7</v>
      </c>
      <c r="Q53" s="28" t="s">
        <v>35</v>
      </c>
      <c r="R53" s="13"/>
      <c r="S53" s="29"/>
      <c r="T53" s="13" t="s">
        <v>40</v>
      </c>
    </row>
    <row r="54" spans="1:23">
      <c r="A54" s="56" t="s">
        <v>139</v>
      </c>
      <c r="B54" s="102" t="s">
        <v>140</v>
      </c>
      <c r="C54" s="103"/>
      <c r="D54" s="103"/>
      <c r="E54" s="103"/>
      <c r="F54" s="103"/>
      <c r="G54" s="103"/>
      <c r="H54" s="103"/>
      <c r="I54" s="104"/>
      <c r="J54" s="13">
        <v>4</v>
      </c>
      <c r="K54" s="13">
        <v>2</v>
      </c>
      <c r="L54" s="13">
        <v>1</v>
      </c>
      <c r="M54" s="13">
        <v>0</v>
      </c>
      <c r="N54" s="21">
        <f>K54+L54+M54</f>
        <v>3</v>
      </c>
      <c r="O54" s="22">
        <f>P54-N54</f>
        <v>4</v>
      </c>
      <c r="P54" s="22">
        <f>ROUND(PRODUCT(J54,25)/14,0)</f>
        <v>7</v>
      </c>
      <c r="Q54" s="28"/>
      <c r="R54" s="13" t="s">
        <v>31</v>
      </c>
      <c r="S54" s="29"/>
      <c r="T54" s="13" t="s">
        <v>40</v>
      </c>
    </row>
    <row r="55" spans="1:23">
      <c r="A55" s="56" t="s">
        <v>141</v>
      </c>
      <c r="B55" s="102" t="s">
        <v>142</v>
      </c>
      <c r="C55" s="103"/>
      <c r="D55" s="103"/>
      <c r="E55" s="103"/>
      <c r="F55" s="103"/>
      <c r="G55" s="103"/>
      <c r="H55" s="103"/>
      <c r="I55" s="104"/>
      <c r="J55" s="13">
        <v>4</v>
      </c>
      <c r="K55" s="13">
        <v>2</v>
      </c>
      <c r="L55" s="13">
        <v>1</v>
      </c>
      <c r="M55" s="13">
        <v>0</v>
      </c>
      <c r="N55" s="21">
        <f>K55+L55+M55</f>
        <v>3</v>
      </c>
      <c r="O55" s="22">
        <f>P55-N55</f>
        <v>4</v>
      </c>
      <c r="P55" s="22">
        <f>ROUND(PRODUCT(J55,25)/14,0)</f>
        <v>7</v>
      </c>
      <c r="Q55" s="28" t="s">
        <v>35</v>
      </c>
      <c r="R55" s="13"/>
      <c r="S55" s="29"/>
      <c r="T55" s="13" t="s">
        <v>40</v>
      </c>
    </row>
    <row r="56" spans="1:23" ht="38.25">
      <c r="A56" s="57" t="s">
        <v>143</v>
      </c>
      <c r="B56" s="105" t="s">
        <v>144</v>
      </c>
      <c r="C56" s="103"/>
      <c r="D56" s="103"/>
      <c r="E56" s="103"/>
      <c r="F56" s="103"/>
      <c r="G56" s="103"/>
      <c r="H56" s="103"/>
      <c r="I56" s="104"/>
      <c r="J56" s="13">
        <v>3</v>
      </c>
      <c r="K56" s="13">
        <v>0</v>
      </c>
      <c r="L56" s="13">
        <v>0</v>
      </c>
      <c r="M56" s="13">
        <v>2</v>
      </c>
      <c r="N56" s="21">
        <f t="shared" si="6"/>
        <v>2</v>
      </c>
      <c r="O56" s="22">
        <f t="shared" si="7"/>
        <v>3</v>
      </c>
      <c r="P56" s="22">
        <f t="shared" si="8"/>
        <v>5</v>
      </c>
      <c r="Q56" s="28"/>
      <c r="R56" s="13" t="s">
        <v>31</v>
      </c>
      <c r="S56" s="29"/>
      <c r="T56" s="13" t="s">
        <v>43</v>
      </c>
    </row>
    <row r="57" spans="1:23">
      <c r="A57" s="38" t="s">
        <v>145</v>
      </c>
      <c r="B57" s="75" t="s">
        <v>79</v>
      </c>
      <c r="C57" s="76"/>
      <c r="D57" s="76"/>
      <c r="E57" s="76"/>
      <c r="F57" s="76"/>
      <c r="G57" s="76"/>
      <c r="H57" s="76"/>
      <c r="I57" s="77"/>
      <c r="J57" s="21">
        <v>0</v>
      </c>
      <c r="K57" s="21">
        <v>0</v>
      </c>
      <c r="L57" s="21">
        <v>0</v>
      </c>
      <c r="M57" s="21">
        <v>1</v>
      </c>
      <c r="N57" s="21">
        <f t="shared" si="6"/>
        <v>1</v>
      </c>
      <c r="O57" s="22">
        <f t="shared" si="7"/>
        <v>0</v>
      </c>
      <c r="P57" s="22">
        <v>1</v>
      </c>
      <c r="Q57" s="30"/>
      <c r="R57" s="31"/>
      <c r="S57" s="32" t="s">
        <v>36</v>
      </c>
      <c r="T57" s="31" t="s">
        <v>43</v>
      </c>
    </row>
    <row r="58" spans="1:23">
      <c r="A58" s="25" t="s">
        <v>28</v>
      </c>
      <c r="B58" s="82"/>
      <c r="C58" s="83"/>
      <c r="D58" s="83"/>
      <c r="E58" s="83"/>
      <c r="F58" s="83"/>
      <c r="G58" s="83"/>
      <c r="H58" s="83"/>
      <c r="I58" s="84"/>
      <c r="J58" s="25">
        <f t="shared" ref="J58:P58" si="9">SUM(J50:J57)</f>
        <v>30</v>
      </c>
      <c r="K58" s="25">
        <f t="shared" si="9"/>
        <v>10</v>
      </c>
      <c r="L58" s="25">
        <f t="shared" si="9"/>
        <v>8</v>
      </c>
      <c r="M58" s="25">
        <f t="shared" si="9"/>
        <v>5</v>
      </c>
      <c r="N58" s="25">
        <f t="shared" si="9"/>
        <v>23</v>
      </c>
      <c r="O58" s="25">
        <f t="shared" si="9"/>
        <v>31</v>
      </c>
      <c r="P58" s="25">
        <f t="shared" si="9"/>
        <v>54</v>
      </c>
      <c r="Q58" s="41">
        <f>COUNTIF(Q50:Q57,"E")</f>
        <v>5</v>
      </c>
      <c r="R58" s="41">
        <f>COUNTIF(R50:R57,"C")</f>
        <v>2</v>
      </c>
      <c r="S58" s="41">
        <f>COUNTIF(S50:S57,"VP")</f>
        <v>1</v>
      </c>
      <c r="T58" s="26"/>
      <c r="U58" s="156" t="str">
        <f>IF(Q58&gt;=SUM(R58:S58),"Corect","E trebuie să fie cel puțin egal cu C+VP")</f>
        <v>Corect</v>
      </c>
      <c r="V58" s="131"/>
      <c r="W58" s="131"/>
    </row>
    <row r="59" spans="1:23" ht="11.25" customHeight="1"/>
    <row r="60" spans="1:23">
      <c r="B60" s="10"/>
      <c r="C60" s="10"/>
      <c r="D60" s="10"/>
      <c r="E60" s="10"/>
      <c r="F60" s="10"/>
      <c r="G60" s="10"/>
      <c r="M60" s="10"/>
      <c r="N60" s="10"/>
      <c r="O60" s="10"/>
      <c r="P60" s="10"/>
      <c r="Q60" s="10"/>
      <c r="R60" s="10"/>
      <c r="S60" s="10"/>
    </row>
    <row r="62" spans="1:23" ht="18" customHeight="1">
      <c r="A62" s="98" t="s">
        <v>48</v>
      </c>
      <c r="B62" s="98"/>
      <c r="C62" s="98"/>
      <c r="D62" s="98"/>
      <c r="E62" s="98"/>
      <c r="F62" s="98"/>
      <c r="G62" s="98"/>
      <c r="H62" s="98"/>
      <c r="I62" s="98"/>
      <c r="J62" s="98"/>
      <c r="K62" s="98"/>
      <c r="L62" s="98"/>
      <c r="M62" s="98"/>
      <c r="N62" s="98"/>
      <c r="O62" s="98"/>
      <c r="P62" s="98"/>
      <c r="Q62" s="98"/>
      <c r="R62" s="98"/>
      <c r="S62" s="98"/>
      <c r="T62" s="98"/>
    </row>
    <row r="63" spans="1:23" ht="25.5" customHeight="1">
      <c r="A63" s="120" t="s">
        <v>30</v>
      </c>
      <c r="B63" s="122" t="s">
        <v>29</v>
      </c>
      <c r="C63" s="123"/>
      <c r="D63" s="123"/>
      <c r="E63" s="123"/>
      <c r="F63" s="123"/>
      <c r="G63" s="123"/>
      <c r="H63" s="123"/>
      <c r="I63" s="124"/>
      <c r="J63" s="99" t="s">
        <v>44</v>
      </c>
      <c r="K63" s="132" t="s">
        <v>27</v>
      </c>
      <c r="L63" s="133"/>
      <c r="M63" s="134"/>
      <c r="N63" s="132" t="s">
        <v>45</v>
      </c>
      <c r="O63" s="199"/>
      <c r="P63" s="200"/>
      <c r="Q63" s="132" t="s">
        <v>26</v>
      </c>
      <c r="R63" s="133"/>
      <c r="S63" s="134"/>
      <c r="T63" s="135" t="s">
        <v>25</v>
      </c>
    </row>
    <row r="64" spans="1:23" ht="16.5" customHeight="1">
      <c r="A64" s="121"/>
      <c r="B64" s="125"/>
      <c r="C64" s="126"/>
      <c r="D64" s="126"/>
      <c r="E64" s="126"/>
      <c r="F64" s="126"/>
      <c r="G64" s="126"/>
      <c r="H64" s="126"/>
      <c r="I64" s="127"/>
      <c r="J64" s="100"/>
      <c r="K64" s="5" t="s">
        <v>31</v>
      </c>
      <c r="L64" s="5" t="s">
        <v>32</v>
      </c>
      <c r="M64" s="5" t="s">
        <v>33</v>
      </c>
      <c r="N64" s="5" t="s">
        <v>37</v>
      </c>
      <c r="O64" s="5" t="s">
        <v>9</v>
      </c>
      <c r="P64" s="5" t="s">
        <v>34</v>
      </c>
      <c r="Q64" s="5" t="s">
        <v>35</v>
      </c>
      <c r="R64" s="5" t="s">
        <v>31</v>
      </c>
      <c r="S64" s="5" t="s">
        <v>36</v>
      </c>
      <c r="T64" s="100"/>
    </row>
    <row r="65" spans="1:23">
      <c r="A65" s="57" t="s">
        <v>146</v>
      </c>
      <c r="B65" s="105" t="s">
        <v>147</v>
      </c>
      <c r="C65" s="106"/>
      <c r="D65" s="106"/>
      <c r="E65" s="106"/>
      <c r="F65" s="106"/>
      <c r="G65" s="106"/>
      <c r="H65" s="106"/>
      <c r="I65" s="107"/>
      <c r="J65" s="29">
        <v>5</v>
      </c>
      <c r="K65" s="29">
        <v>2</v>
      </c>
      <c r="L65" s="29">
        <v>2</v>
      </c>
      <c r="M65" s="29">
        <v>0</v>
      </c>
      <c r="N65" s="21">
        <f>K65+L65+M65</f>
        <v>4</v>
      </c>
      <c r="O65" s="22">
        <f>P65-N65</f>
        <v>5</v>
      </c>
      <c r="P65" s="22">
        <f>ROUND(PRODUCT(J65,25)/14,0)</f>
        <v>9</v>
      </c>
      <c r="Q65" s="28" t="s">
        <v>35</v>
      </c>
      <c r="R65" s="13"/>
      <c r="S65" s="29"/>
      <c r="T65" s="13" t="s">
        <v>42</v>
      </c>
    </row>
    <row r="66" spans="1:23">
      <c r="A66" s="57" t="s">
        <v>148</v>
      </c>
      <c r="B66" s="105" t="s">
        <v>149</v>
      </c>
      <c r="C66" s="106"/>
      <c r="D66" s="106"/>
      <c r="E66" s="106"/>
      <c r="F66" s="106"/>
      <c r="G66" s="106"/>
      <c r="H66" s="106"/>
      <c r="I66" s="107"/>
      <c r="J66" s="29">
        <v>6</v>
      </c>
      <c r="K66" s="29">
        <v>2</v>
      </c>
      <c r="L66" s="29">
        <v>1</v>
      </c>
      <c r="M66" s="29">
        <v>1</v>
      </c>
      <c r="N66" s="21">
        <f t="shared" ref="N66:N71" si="10">K66+L66+M66</f>
        <v>4</v>
      </c>
      <c r="O66" s="22">
        <f t="shared" ref="O66:O71" si="11">P66-N66</f>
        <v>7</v>
      </c>
      <c r="P66" s="22">
        <f t="shared" ref="P66:P71" si="12">ROUND(PRODUCT(J66,25)/14,0)</f>
        <v>11</v>
      </c>
      <c r="Q66" s="28" t="s">
        <v>35</v>
      </c>
      <c r="R66" s="13"/>
      <c r="S66" s="29"/>
      <c r="T66" s="13" t="s">
        <v>42</v>
      </c>
    </row>
    <row r="67" spans="1:23">
      <c r="A67" s="57" t="s">
        <v>150</v>
      </c>
      <c r="B67" s="105" t="s">
        <v>151</v>
      </c>
      <c r="C67" s="106"/>
      <c r="D67" s="106"/>
      <c r="E67" s="106"/>
      <c r="F67" s="106"/>
      <c r="G67" s="106"/>
      <c r="H67" s="106"/>
      <c r="I67" s="107"/>
      <c r="J67" s="29">
        <v>5</v>
      </c>
      <c r="K67" s="29">
        <v>1</v>
      </c>
      <c r="L67" s="29">
        <v>1</v>
      </c>
      <c r="M67" s="29">
        <v>1</v>
      </c>
      <c r="N67" s="21">
        <f t="shared" si="10"/>
        <v>3</v>
      </c>
      <c r="O67" s="22">
        <f t="shared" si="11"/>
        <v>6</v>
      </c>
      <c r="P67" s="22">
        <f t="shared" si="12"/>
        <v>9</v>
      </c>
      <c r="Q67" s="28" t="s">
        <v>35</v>
      </c>
      <c r="R67" s="13"/>
      <c r="S67" s="29"/>
      <c r="T67" s="13" t="s">
        <v>42</v>
      </c>
    </row>
    <row r="68" spans="1:23">
      <c r="A68" s="57" t="s">
        <v>152</v>
      </c>
      <c r="B68" s="105" t="s">
        <v>153</v>
      </c>
      <c r="C68" s="106"/>
      <c r="D68" s="106"/>
      <c r="E68" s="106"/>
      <c r="F68" s="106"/>
      <c r="G68" s="106"/>
      <c r="H68" s="106"/>
      <c r="I68" s="107"/>
      <c r="J68" s="29">
        <v>5</v>
      </c>
      <c r="K68" s="29">
        <v>2</v>
      </c>
      <c r="L68" s="29">
        <v>1</v>
      </c>
      <c r="M68" s="29">
        <v>1</v>
      </c>
      <c r="N68" s="21">
        <f t="shared" si="10"/>
        <v>4</v>
      </c>
      <c r="O68" s="22">
        <f t="shared" si="11"/>
        <v>5</v>
      </c>
      <c r="P68" s="22">
        <f t="shared" si="12"/>
        <v>9</v>
      </c>
      <c r="Q68" s="28" t="s">
        <v>35</v>
      </c>
      <c r="R68" s="13"/>
      <c r="S68" s="29"/>
      <c r="T68" s="13" t="s">
        <v>42</v>
      </c>
    </row>
    <row r="69" spans="1:23" ht="38.25">
      <c r="A69" s="57" t="s">
        <v>154</v>
      </c>
      <c r="B69" s="105" t="s">
        <v>155</v>
      </c>
      <c r="C69" s="106"/>
      <c r="D69" s="106"/>
      <c r="E69" s="106"/>
      <c r="F69" s="106"/>
      <c r="G69" s="106"/>
      <c r="H69" s="106"/>
      <c r="I69" s="107"/>
      <c r="J69" s="29">
        <v>3</v>
      </c>
      <c r="K69" s="29">
        <v>0</v>
      </c>
      <c r="L69" s="29">
        <v>0</v>
      </c>
      <c r="M69" s="29">
        <v>2</v>
      </c>
      <c r="N69" s="21">
        <f t="shared" si="10"/>
        <v>2</v>
      </c>
      <c r="O69" s="22">
        <f t="shared" si="11"/>
        <v>3</v>
      </c>
      <c r="P69" s="22">
        <f t="shared" si="12"/>
        <v>5</v>
      </c>
      <c r="Q69" s="28"/>
      <c r="R69" s="13" t="s">
        <v>31</v>
      </c>
      <c r="S69" s="29"/>
      <c r="T69" s="13" t="s">
        <v>43</v>
      </c>
    </row>
    <row r="70" spans="1:23">
      <c r="A70" s="57" t="s">
        <v>156</v>
      </c>
      <c r="B70" s="105" t="s">
        <v>157</v>
      </c>
      <c r="C70" s="106"/>
      <c r="D70" s="106"/>
      <c r="E70" s="106"/>
      <c r="F70" s="106"/>
      <c r="G70" s="106"/>
      <c r="H70" s="106"/>
      <c r="I70" s="107"/>
      <c r="J70" s="29">
        <v>3</v>
      </c>
      <c r="K70" s="29">
        <v>2</v>
      </c>
      <c r="L70" s="29">
        <v>1</v>
      </c>
      <c r="M70" s="29">
        <v>0</v>
      </c>
      <c r="N70" s="21">
        <f t="shared" si="10"/>
        <v>3</v>
      </c>
      <c r="O70" s="22">
        <f t="shared" si="11"/>
        <v>2</v>
      </c>
      <c r="P70" s="22">
        <f t="shared" si="12"/>
        <v>5</v>
      </c>
      <c r="Q70" s="28"/>
      <c r="R70" s="13" t="s">
        <v>31</v>
      </c>
      <c r="S70" s="29"/>
      <c r="T70" s="13" t="s">
        <v>40</v>
      </c>
    </row>
    <row r="71" spans="1:23">
      <c r="A71" s="57" t="s">
        <v>158</v>
      </c>
      <c r="B71" s="105" t="s">
        <v>159</v>
      </c>
      <c r="C71" s="106"/>
      <c r="D71" s="106"/>
      <c r="E71" s="106"/>
      <c r="F71" s="106"/>
      <c r="G71" s="106"/>
      <c r="H71" s="106"/>
      <c r="I71" s="107"/>
      <c r="J71" s="29">
        <v>3</v>
      </c>
      <c r="K71" s="29">
        <v>2</v>
      </c>
      <c r="L71" s="29">
        <v>1</v>
      </c>
      <c r="M71" s="29">
        <v>0</v>
      </c>
      <c r="N71" s="21">
        <f t="shared" si="10"/>
        <v>3</v>
      </c>
      <c r="O71" s="22">
        <f t="shared" si="11"/>
        <v>2</v>
      </c>
      <c r="P71" s="22">
        <f t="shared" si="12"/>
        <v>5</v>
      </c>
      <c r="Q71" s="28"/>
      <c r="R71" s="13" t="s">
        <v>31</v>
      </c>
      <c r="S71" s="29"/>
      <c r="T71" s="13" t="s">
        <v>42</v>
      </c>
    </row>
    <row r="72" spans="1:23">
      <c r="A72" s="25" t="s">
        <v>28</v>
      </c>
      <c r="B72" s="82"/>
      <c r="C72" s="83"/>
      <c r="D72" s="83"/>
      <c r="E72" s="83"/>
      <c r="F72" s="83"/>
      <c r="G72" s="83"/>
      <c r="H72" s="83"/>
      <c r="I72" s="84"/>
      <c r="J72" s="25">
        <f t="shared" ref="J72:P72" si="13">SUM(J65:J71)</f>
        <v>30</v>
      </c>
      <c r="K72" s="25">
        <f t="shared" si="13"/>
        <v>11</v>
      </c>
      <c r="L72" s="25">
        <f t="shared" si="13"/>
        <v>7</v>
      </c>
      <c r="M72" s="25">
        <f t="shared" si="13"/>
        <v>5</v>
      </c>
      <c r="N72" s="25">
        <f t="shared" si="13"/>
        <v>23</v>
      </c>
      <c r="O72" s="25">
        <f t="shared" si="13"/>
        <v>30</v>
      </c>
      <c r="P72" s="25">
        <f t="shared" si="13"/>
        <v>53</v>
      </c>
      <c r="Q72" s="25">
        <f>COUNTIF(Q65:Q71,"E")</f>
        <v>4</v>
      </c>
      <c r="R72" s="25">
        <f>COUNTIF(R65:R71,"C")</f>
        <v>3</v>
      </c>
      <c r="S72" s="25">
        <f>COUNTIF(S65:S71,"VP")</f>
        <v>0</v>
      </c>
      <c r="T72" s="26"/>
      <c r="U72" s="156" t="str">
        <f>IF(Q72&gt;=SUM(R72:S72),"Corect","E trebuie să fie cel puțin egal cu C+VP")</f>
        <v>Corect</v>
      </c>
      <c r="V72" s="131"/>
      <c r="W72" s="131"/>
    </row>
    <row r="73" spans="1:23" ht="21.75" customHeight="1"/>
    <row r="74" spans="1:23" ht="18.75" customHeight="1">
      <c r="A74" s="98" t="s">
        <v>49</v>
      </c>
      <c r="B74" s="98"/>
      <c r="C74" s="98"/>
      <c r="D74" s="98"/>
      <c r="E74" s="98"/>
      <c r="F74" s="98"/>
      <c r="G74" s="98"/>
      <c r="H74" s="98"/>
      <c r="I74" s="98"/>
      <c r="J74" s="98"/>
      <c r="K74" s="98"/>
      <c r="L74" s="98"/>
      <c r="M74" s="98"/>
      <c r="N74" s="98"/>
      <c r="O74" s="98"/>
      <c r="P74" s="98"/>
      <c r="Q74" s="98"/>
      <c r="R74" s="98"/>
      <c r="S74" s="98"/>
      <c r="T74" s="98"/>
    </row>
    <row r="75" spans="1:23" ht="24.75" customHeight="1">
      <c r="A75" s="120" t="s">
        <v>30</v>
      </c>
      <c r="B75" s="122" t="s">
        <v>29</v>
      </c>
      <c r="C75" s="123"/>
      <c r="D75" s="123"/>
      <c r="E75" s="123"/>
      <c r="F75" s="123"/>
      <c r="G75" s="123"/>
      <c r="H75" s="123"/>
      <c r="I75" s="124"/>
      <c r="J75" s="99" t="s">
        <v>44</v>
      </c>
      <c r="K75" s="132" t="s">
        <v>27</v>
      </c>
      <c r="L75" s="133"/>
      <c r="M75" s="134"/>
      <c r="N75" s="132" t="s">
        <v>45</v>
      </c>
      <c r="O75" s="199"/>
      <c r="P75" s="200"/>
      <c r="Q75" s="132" t="s">
        <v>26</v>
      </c>
      <c r="R75" s="133"/>
      <c r="S75" s="134"/>
      <c r="T75" s="135" t="s">
        <v>25</v>
      </c>
    </row>
    <row r="76" spans="1:23">
      <c r="A76" s="121"/>
      <c r="B76" s="125"/>
      <c r="C76" s="126"/>
      <c r="D76" s="126"/>
      <c r="E76" s="126"/>
      <c r="F76" s="126"/>
      <c r="G76" s="126"/>
      <c r="H76" s="126"/>
      <c r="I76" s="127"/>
      <c r="J76" s="100"/>
      <c r="K76" s="5" t="s">
        <v>31</v>
      </c>
      <c r="L76" s="5" t="s">
        <v>32</v>
      </c>
      <c r="M76" s="5" t="s">
        <v>33</v>
      </c>
      <c r="N76" s="5" t="s">
        <v>37</v>
      </c>
      <c r="O76" s="5" t="s">
        <v>9</v>
      </c>
      <c r="P76" s="5" t="s">
        <v>34</v>
      </c>
      <c r="Q76" s="5" t="s">
        <v>35</v>
      </c>
      <c r="R76" s="5" t="s">
        <v>31</v>
      </c>
      <c r="S76" s="5" t="s">
        <v>36</v>
      </c>
      <c r="T76" s="100"/>
    </row>
    <row r="77" spans="1:23">
      <c r="A77" s="56" t="s">
        <v>160</v>
      </c>
      <c r="B77" s="102" t="s">
        <v>161</v>
      </c>
      <c r="C77" s="103"/>
      <c r="D77" s="103"/>
      <c r="E77" s="103"/>
      <c r="F77" s="103"/>
      <c r="G77" s="103"/>
      <c r="H77" s="103"/>
      <c r="I77" s="104"/>
      <c r="J77" s="13">
        <v>4</v>
      </c>
      <c r="K77" s="13">
        <v>2</v>
      </c>
      <c r="L77" s="13">
        <v>1</v>
      </c>
      <c r="M77" s="13">
        <v>0</v>
      </c>
      <c r="N77" s="21">
        <f>K77+L77+M77</f>
        <v>3</v>
      </c>
      <c r="O77" s="22">
        <f>P77-N77</f>
        <v>4</v>
      </c>
      <c r="P77" s="22">
        <f>ROUND(PRODUCT(J77,25)/14,0)</f>
        <v>7</v>
      </c>
      <c r="Q77" s="28" t="s">
        <v>35</v>
      </c>
      <c r="R77" s="13"/>
      <c r="S77" s="29"/>
      <c r="T77" s="13" t="s">
        <v>42</v>
      </c>
    </row>
    <row r="78" spans="1:23">
      <c r="A78" s="56" t="s">
        <v>162</v>
      </c>
      <c r="B78" s="102" t="s">
        <v>163</v>
      </c>
      <c r="C78" s="103"/>
      <c r="D78" s="103"/>
      <c r="E78" s="103"/>
      <c r="F78" s="103"/>
      <c r="G78" s="103"/>
      <c r="H78" s="103"/>
      <c r="I78" s="104"/>
      <c r="J78" s="13">
        <v>5</v>
      </c>
      <c r="K78" s="13">
        <v>2</v>
      </c>
      <c r="L78" s="13">
        <v>2</v>
      </c>
      <c r="M78" s="13">
        <v>0</v>
      </c>
      <c r="N78" s="21">
        <f t="shared" ref="N78:N83" si="14">K78+L78+M78</f>
        <v>4</v>
      </c>
      <c r="O78" s="22">
        <f t="shared" ref="O78:O84" si="15">P78-N78</f>
        <v>5</v>
      </c>
      <c r="P78" s="22">
        <f t="shared" ref="P78:P84" si="16">ROUND(PRODUCT(J78,25)/14,0)</f>
        <v>9</v>
      </c>
      <c r="Q78" s="28" t="s">
        <v>35</v>
      </c>
      <c r="R78" s="13"/>
      <c r="S78" s="29"/>
      <c r="T78" s="13" t="s">
        <v>42</v>
      </c>
    </row>
    <row r="79" spans="1:23">
      <c r="A79" s="56" t="s">
        <v>164</v>
      </c>
      <c r="B79" s="102" t="s">
        <v>165</v>
      </c>
      <c r="C79" s="103"/>
      <c r="D79" s="103"/>
      <c r="E79" s="103"/>
      <c r="F79" s="103"/>
      <c r="G79" s="103"/>
      <c r="H79" s="103"/>
      <c r="I79" s="104"/>
      <c r="J79" s="13">
        <v>4</v>
      </c>
      <c r="K79" s="13">
        <v>2</v>
      </c>
      <c r="L79" s="13">
        <v>2</v>
      </c>
      <c r="M79" s="13">
        <v>0</v>
      </c>
      <c r="N79" s="21">
        <f t="shared" si="14"/>
        <v>4</v>
      </c>
      <c r="O79" s="22">
        <f t="shared" si="15"/>
        <v>3</v>
      </c>
      <c r="P79" s="22">
        <f t="shared" si="16"/>
        <v>7</v>
      </c>
      <c r="Q79" s="28" t="s">
        <v>35</v>
      </c>
      <c r="R79" s="13"/>
      <c r="S79" s="29"/>
      <c r="T79" s="13" t="s">
        <v>42</v>
      </c>
    </row>
    <row r="80" spans="1:23">
      <c r="A80" s="56" t="s">
        <v>166</v>
      </c>
      <c r="B80" s="102" t="s">
        <v>167</v>
      </c>
      <c r="C80" s="103"/>
      <c r="D80" s="103"/>
      <c r="E80" s="103"/>
      <c r="F80" s="103"/>
      <c r="G80" s="103"/>
      <c r="H80" s="103"/>
      <c r="I80" s="104"/>
      <c r="J80" s="13">
        <v>4</v>
      </c>
      <c r="K80" s="13">
        <v>2</v>
      </c>
      <c r="L80" s="13">
        <v>2</v>
      </c>
      <c r="M80" s="13">
        <v>0</v>
      </c>
      <c r="N80" s="21">
        <f t="shared" si="14"/>
        <v>4</v>
      </c>
      <c r="O80" s="22">
        <f t="shared" si="15"/>
        <v>3</v>
      </c>
      <c r="P80" s="22">
        <f t="shared" si="16"/>
        <v>7</v>
      </c>
      <c r="Q80" s="28" t="s">
        <v>35</v>
      </c>
      <c r="R80" s="13"/>
      <c r="S80" s="29"/>
      <c r="T80" s="13" t="s">
        <v>42</v>
      </c>
    </row>
    <row r="81" spans="1:23">
      <c r="A81" s="56" t="s">
        <v>168</v>
      </c>
      <c r="B81" s="102" t="s">
        <v>169</v>
      </c>
      <c r="C81" s="103"/>
      <c r="D81" s="103"/>
      <c r="E81" s="103"/>
      <c r="F81" s="103"/>
      <c r="G81" s="103"/>
      <c r="H81" s="103"/>
      <c r="I81" s="104"/>
      <c r="J81" s="13">
        <v>4</v>
      </c>
      <c r="K81" s="13">
        <v>1</v>
      </c>
      <c r="L81" s="13">
        <v>2</v>
      </c>
      <c r="M81" s="13">
        <v>0</v>
      </c>
      <c r="N81" s="21">
        <f t="shared" si="14"/>
        <v>3</v>
      </c>
      <c r="O81" s="22">
        <f t="shared" si="15"/>
        <v>4</v>
      </c>
      <c r="P81" s="22">
        <f t="shared" si="16"/>
        <v>7</v>
      </c>
      <c r="Q81" s="28" t="s">
        <v>35</v>
      </c>
      <c r="R81" s="13"/>
      <c r="S81" s="29"/>
      <c r="T81" s="13" t="s">
        <v>42</v>
      </c>
    </row>
    <row r="82" spans="1:23">
      <c r="A82" s="56" t="s">
        <v>170</v>
      </c>
      <c r="B82" s="102" t="s">
        <v>293</v>
      </c>
      <c r="C82" s="103"/>
      <c r="D82" s="103"/>
      <c r="E82" s="103"/>
      <c r="F82" s="103"/>
      <c r="G82" s="103"/>
      <c r="H82" s="103"/>
      <c r="I82" s="104"/>
      <c r="J82" s="13">
        <v>3</v>
      </c>
      <c r="K82" s="13">
        <v>1</v>
      </c>
      <c r="L82" s="13">
        <v>2</v>
      </c>
      <c r="M82" s="13">
        <v>0</v>
      </c>
      <c r="N82" s="21">
        <f t="shared" si="14"/>
        <v>3</v>
      </c>
      <c r="O82" s="22">
        <f t="shared" si="15"/>
        <v>2</v>
      </c>
      <c r="P82" s="22">
        <f t="shared" si="16"/>
        <v>5</v>
      </c>
      <c r="Q82" s="28" t="s">
        <v>35</v>
      </c>
      <c r="R82" s="13"/>
      <c r="S82" s="29"/>
      <c r="T82" s="13" t="s">
        <v>42</v>
      </c>
    </row>
    <row r="83" spans="1:23" ht="38.25">
      <c r="A83" s="57" t="s">
        <v>171</v>
      </c>
      <c r="B83" s="105" t="s">
        <v>268</v>
      </c>
      <c r="C83" s="103"/>
      <c r="D83" s="103"/>
      <c r="E83" s="103"/>
      <c r="F83" s="103"/>
      <c r="G83" s="103"/>
      <c r="H83" s="103"/>
      <c r="I83" s="104"/>
      <c r="J83" s="13">
        <v>3</v>
      </c>
      <c r="K83" s="13">
        <v>0</v>
      </c>
      <c r="L83" s="13">
        <v>0</v>
      </c>
      <c r="M83" s="13">
        <v>2</v>
      </c>
      <c r="N83" s="21">
        <f t="shared" si="14"/>
        <v>2</v>
      </c>
      <c r="O83" s="22">
        <f t="shared" si="15"/>
        <v>3</v>
      </c>
      <c r="P83" s="22">
        <f t="shared" si="16"/>
        <v>5</v>
      </c>
      <c r="Q83" s="28"/>
      <c r="R83" s="13" t="s">
        <v>31</v>
      </c>
      <c r="S83" s="29"/>
      <c r="T83" s="13" t="s">
        <v>43</v>
      </c>
    </row>
    <row r="84" spans="1:23">
      <c r="A84" s="56" t="s">
        <v>172</v>
      </c>
      <c r="B84" s="102" t="s">
        <v>173</v>
      </c>
      <c r="C84" s="103"/>
      <c r="D84" s="103"/>
      <c r="E84" s="103"/>
      <c r="F84" s="103"/>
      <c r="G84" s="103"/>
      <c r="H84" s="103"/>
      <c r="I84" s="104"/>
      <c r="J84" s="13">
        <v>3</v>
      </c>
      <c r="K84" s="117" t="s">
        <v>174</v>
      </c>
      <c r="L84" s="118"/>
      <c r="M84" s="119"/>
      <c r="N84" s="21">
        <v>1</v>
      </c>
      <c r="O84" s="22">
        <f t="shared" si="15"/>
        <v>4</v>
      </c>
      <c r="P84" s="22">
        <f t="shared" si="16"/>
        <v>5</v>
      </c>
      <c r="Q84" s="28"/>
      <c r="R84" s="13" t="s">
        <v>31</v>
      </c>
      <c r="S84" s="29"/>
      <c r="T84" s="13" t="s">
        <v>42</v>
      </c>
    </row>
    <row r="85" spans="1:23">
      <c r="A85" s="25" t="s">
        <v>28</v>
      </c>
      <c r="B85" s="82"/>
      <c r="C85" s="83"/>
      <c r="D85" s="83"/>
      <c r="E85" s="83"/>
      <c r="F85" s="83"/>
      <c r="G85" s="83"/>
      <c r="H85" s="83"/>
      <c r="I85" s="84"/>
      <c r="J85" s="25">
        <f t="shared" ref="J85:P85" si="17">SUM(J77:J84)</f>
        <v>30</v>
      </c>
      <c r="K85" s="25">
        <f t="shared" si="17"/>
        <v>10</v>
      </c>
      <c r="L85" s="25">
        <f t="shared" si="17"/>
        <v>11</v>
      </c>
      <c r="M85" s="25">
        <f t="shared" si="17"/>
        <v>2</v>
      </c>
      <c r="N85" s="25">
        <f t="shared" si="17"/>
        <v>24</v>
      </c>
      <c r="O85" s="25">
        <f t="shared" si="17"/>
        <v>28</v>
      </c>
      <c r="P85" s="25">
        <f t="shared" si="17"/>
        <v>52</v>
      </c>
      <c r="Q85" s="25">
        <f>COUNTIF(Q77:Q84,"E")</f>
        <v>6</v>
      </c>
      <c r="R85" s="25">
        <f>COUNTIF(R77:R84,"C")</f>
        <v>2</v>
      </c>
      <c r="S85" s="25">
        <f>COUNTIF(S77:S84,"VP")</f>
        <v>0</v>
      </c>
      <c r="T85" s="26"/>
      <c r="U85" s="156" t="str">
        <f>IF(Q85&gt;=SUM(R85:S85),"Corect","E trebuie să fie cel puțin egal cu C+VP")</f>
        <v>Corect</v>
      </c>
      <c r="V85" s="131"/>
      <c r="W85" s="131"/>
    </row>
    <row r="86" spans="1:23" ht="9" customHeight="1"/>
    <row r="87" spans="1:23">
      <c r="B87" s="2"/>
      <c r="C87" s="2"/>
      <c r="D87" s="2"/>
      <c r="E87" s="2"/>
      <c r="F87" s="2"/>
      <c r="G87" s="2"/>
      <c r="M87" s="10"/>
      <c r="N87" s="10"/>
      <c r="O87" s="10"/>
      <c r="P87" s="10"/>
      <c r="Q87" s="10"/>
      <c r="R87" s="10"/>
      <c r="S87" s="10"/>
    </row>
    <row r="90" spans="1:23" ht="18" customHeight="1">
      <c r="A90" s="108" t="s">
        <v>50</v>
      </c>
      <c r="B90" s="109"/>
      <c r="C90" s="109"/>
      <c r="D90" s="109"/>
      <c r="E90" s="109"/>
      <c r="F90" s="109"/>
      <c r="G90" s="109"/>
      <c r="H90" s="109"/>
      <c r="I90" s="109"/>
      <c r="J90" s="109"/>
      <c r="K90" s="109"/>
      <c r="L90" s="109"/>
      <c r="M90" s="109"/>
      <c r="N90" s="109"/>
      <c r="O90" s="109"/>
      <c r="P90" s="109"/>
      <c r="Q90" s="109"/>
      <c r="R90" s="109"/>
      <c r="S90" s="109"/>
      <c r="T90" s="110"/>
    </row>
    <row r="91" spans="1:23" ht="25.5" customHeight="1">
      <c r="A91" s="120" t="s">
        <v>30</v>
      </c>
      <c r="B91" s="122" t="s">
        <v>29</v>
      </c>
      <c r="C91" s="123"/>
      <c r="D91" s="123"/>
      <c r="E91" s="123"/>
      <c r="F91" s="123"/>
      <c r="G91" s="123"/>
      <c r="H91" s="123"/>
      <c r="I91" s="124"/>
      <c r="J91" s="99" t="s">
        <v>44</v>
      </c>
      <c r="K91" s="111" t="s">
        <v>27</v>
      </c>
      <c r="L91" s="112"/>
      <c r="M91" s="113"/>
      <c r="N91" s="111" t="s">
        <v>45</v>
      </c>
      <c r="O91" s="112"/>
      <c r="P91" s="113"/>
      <c r="Q91" s="111" t="s">
        <v>26</v>
      </c>
      <c r="R91" s="112"/>
      <c r="S91" s="113"/>
      <c r="T91" s="99" t="s">
        <v>25</v>
      </c>
    </row>
    <row r="92" spans="1:23">
      <c r="A92" s="121"/>
      <c r="B92" s="125"/>
      <c r="C92" s="126"/>
      <c r="D92" s="126"/>
      <c r="E92" s="126"/>
      <c r="F92" s="126"/>
      <c r="G92" s="126"/>
      <c r="H92" s="126"/>
      <c r="I92" s="127"/>
      <c r="J92" s="100"/>
      <c r="K92" s="5" t="s">
        <v>31</v>
      </c>
      <c r="L92" s="5" t="s">
        <v>32</v>
      </c>
      <c r="M92" s="5" t="s">
        <v>33</v>
      </c>
      <c r="N92" s="5" t="s">
        <v>37</v>
      </c>
      <c r="O92" s="5" t="s">
        <v>9</v>
      </c>
      <c r="P92" s="5" t="s">
        <v>34</v>
      </c>
      <c r="Q92" s="5" t="s">
        <v>35</v>
      </c>
      <c r="R92" s="5" t="s">
        <v>31</v>
      </c>
      <c r="S92" s="5" t="s">
        <v>36</v>
      </c>
      <c r="T92" s="100"/>
    </row>
    <row r="93" spans="1:23">
      <c r="A93" s="56" t="s">
        <v>175</v>
      </c>
      <c r="B93" s="102" t="s">
        <v>176</v>
      </c>
      <c r="C93" s="103"/>
      <c r="D93" s="103"/>
      <c r="E93" s="103"/>
      <c r="F93" s="103"/>
      <c r="G93" s="103"/>
      <c r="H93" s="103"/>
      <c r="I93" s="104"/>
      <c r="J93" s="13">
        <v>5</v>
      </c>
      <c r="K93" s="13">
        <v>2</v>
      </c>
      <c r="L93" s="13">
        <v>2</v>
      </c>
      <c r="M93" s="13">
        <v>0</v>
      </c>
      <c r="N93" s="21">
        <f>K93+L93+M93</f>
        <v>4</v>
      </c>
      <c r="O93" s="22">
        <f>P93-N93</f>
        <v>5</v>
      </c>
      <c r="P93" s="22">
        <f>ROUND(PRODUCT(J93,25)/14,0)</f>
        <v>9</v>
      </c>
      <c r="Q93" s="28" t="s">
        <v>35</v>
      </c>
      <c r="R93" s="13"/>
      <c r="S93" s="29"/>
      <c r="T93" s="13" t="s">
        <v>42</v>
      </c>
    </row>
    <row r="94" spans="1:23">
      <c r="A94" s="56" t="s">
        <v>177</v>
      </c>
      <c r="B94" s="102" t="s">
        <v>178</v>
      </c>
      <c r="C94" s="103"/>
      <c r="D94" s="103"/>
      <c r="E94" s="103"/>
      <c r="F94" s="103"/>
      <c r="G94" s="103"/>
      <c r="H94" s="103"/>
      <c r="I94" s="104"/>
      <c r="J94" s="13">
        <v>5</v>
      </c>
      <c r="K94" s="13">
        <v>2</v>
      </c>
      <c r="L94" s="13">
        <v>2</v>
      </c>
      <c r="M94" s="13">
        <v>0</v>
      </c>
      <c r="N94" s="21">
        <f t="shared" ref="N94:N99" si="18">K94+L94+M94</f>
        <v>4</v>
      </c>
      <c r="O94" s="22">
        <f t="shared" ref="O94:O99" si="19">P94-N94</f>
        <v>5</v>
      </c>
      <c r="P94" s="22">
        <f t="shared" ref="P94:P99" si="20">ROUND(PRODUCT(J94,25)/14,0)</f>
        <v>9</v>
      </c>
      <c r="Q94" s="28" t="s">
        <v>35</v>
      </c>
      <c r="R94" s="13"/>
      <c r="S94" s="29"/>
      <c r="T94" s="13" t="s">
        <v>42</v>
      </c>
    </row>
    <row r="95" spans="1:23">
      <c r="A95" s="56" t="s">
        <v>179</v>
      </c>
      <c r="B95" s="102" t="s">
        <v>180</v>
      </c>
      <c r="C95" s="103"/>
      <c r="D95" s="103"/>
      <c r="E95" s="103"/>
      <c r="F95" s="103"/>
      <c r="G95" s="103"/>
      <c r="H95" s="103"/>
      <c r="I95" s="104"/>
      <c r="J95" s="13">
        <v>5</v>
      </c>
      <c r="K95" s="13">
        <v>2</v>
      </c>
      <c r="L95" s="13">
        <v>1</v>
      </c>
      <c r="M95" s="13">
        <v>0</v>
      </c>
      <c r="N95" s="21">
        <f t="shared" si="18"/>
        <v>3</v>
      </c>
      <c r="O95" s="22">
        <f t="shared" si="19"/>
        <v>6</v>
      </c>
      <c r="P95" s="22">
        <f t="shared" si="20"/>
        <v>9</v>
      </c>
      <c r="Q95" s="28" t="s">
        <v>35</v>
      </c>
      <c r="R95" s="13"/>
      <c r="S95" s="29"/>
      <c r="T95" s="13" t="s">
        <v>42</v>
      </c>
    </row>
    <row r="96" spans="1:23">
      <c r="A96" s="56" t="s">
        <v>181</v>
      </c>
      <c r="B96" s="114" t="s">
        <v>182</v>
      </c>
      <c r="C96" s="115"/>
      <c r="D96" s="115"/>
      <c r="E96" s="115"/>
      <c r="F96" s="115"/>
      <c r="G96" s="115"/>
      <c r="H96" s="115"/>
      <c r="I96" s="116"/>
      <c r="J96" s="13">
        <v>4</v>
      </c>
      <c r="K96" s="13">
        <v>1</v>
      </c>
      <c r="L96" s="13">
        <v>2</v>
      </c>
      <c r="M96" s="13">
        <v>0</v>
      </c>
      <c r="N96" s="21">
        <f t="shared" si="18"/>
        <v>3</v>
      </c>
      <c r="O96" s="22">
        <f t="shared" si="19"/>
        <v>4</v>
      </c>
      <c r="P96" s="22">
        <f t="shared" si="20"/>
        <v>7</v>
      </c>
      <c r="Q96" s="28" t="s">
        <v>35</v>
      </c>
      <c r="R96" s="13"/>
      <c r="S96" s="29"/>
      <c r="T96" s="13" t="s">
        <v>42</v>
      </c>
    </row>
    <row r="97" spans="1:23">
      <c r="A97" s="56" t="s">
        <v>183</v>
      </c>
      <c r="B97" s="102" t="s">
        <v>184</v>
      </c>
      <c r="C97" s="103"/>
      <c r="D97" s="103"/>
      <c r="E97" s="103"/>
      <c r="F97" s="103"/>
      <c r="G97" s="103"/>
      <c r="H97" s="103"/>
      <c r="I97" s="104"/>
      <c r="J97" s="13">
        <v>5</v>
      </c>
      <c r="K97" s="13">
        <v>2</v>
      </c>
      <c r="L97" s="13">
        <v>2</v>
      </c>
      <c r="M97" s="13">
        <v>0</v>
      </c>
      <c r="N97" s="21">
        <f t="shared" si="18"/>
        <v>4</v>
      </c>
      <c r="O97" s="22">
        <f t="shared" si="19"/>
        <v>5</v>
      </c>
      <c r="P97" s="22">
        <f t="shared" si="20"/>
        <v>9</v>
      </c>
      <c r="Q97" s="28" t="s">
        <v>35</v>
      </c>
      <c r="R97" s="13"/>
      <c r="S97" s="29"/>
      <c r="T97" s="13" t="s">
        <v>42</v>
      </c>
    </row>
    <row r="98" spans="1:23">
      <c r="A98" s="56" t="s">
        <v>185</v>
      </c>
      <c r="B98" s="102" t="s">
        <v>186</v>
      </c>
      <c r="C98" s="103"/>
      <c r="D98" s="103"/>
      <c r="E98" s="103"/>
      <c r="F98" s="103"/>
      <c r="G98" s="103"/>
      <c r="H98" s="103"/>
      <c r="I98" s="104"/>
      <c r="J98" s="13">
        <v>3</v>
      </c>
      <c r="K98" s="13">
        <v>1</v>
      </c>
      <c r="L98" s="13">
        <v>2</v>
      </c>
      <c r="M98" s="13">
        <v>0</v>
      </c>
      <c r="N98" s="21">
        <f t="shared" si="18"/>
        <v>3</v>
      </c>
      <c r="O98" s="22">
        <f t="shared" si="19"/>
        <v>2</v>
      </c>
      <c r="P98" s="22">
        <f t="shared" si="20"/>
        <v>5</v>
      </c>
      <c r="Q98" s="28" t="s">
        <v>35</v>
      </c>
      <c r="R98" s="13"/>
      <c r="S98" s="29"/>
      <c r="T98" s="13" t="s">
        <v>42</v>
      </c>
    </row>
    <row r="99" spans="1:23">
      <c r="A99" s="56" t="s">
        <v>187</v>
      </c>
      <c r="B99" s="102" t="s">
        <v>188</v>
      </c>
      <c r="C99" s="103"/>
      <c r="D99" s="103"/>
      <c r="E99" s="103"/>
      <c r="F99" s="103"/>
      <c r="G99" s="103"/>
      <c r="H99" s="103"/>
      <c r="I99" s="104"/>
      <c r="J99" s="13">
        <v>3</v>
      </c>
      <c r="K99" s="13">
        <v>1</v>
      </c>
      <c r="L99" s="13">
        <v>1</v>
      </c>
      <c r="M99" s="13">
        <v>0</v>
      </c>
      <c r="N99" s="21">
        <f t="shared" si="18"/>
        <v>2</v>
      </c>
      <c r="O99" s="22">
        <f t="shared" si="19"/>
        <v>3</v>
      </c>
      <c r="P99" s="22">
        <f t="shared" si="20"/>
        <v>5</v>
      </c>
      <c r="Q99" s="28"/>
      <c r="R99" s="13" t="s">
        <v>31</v>
      </c>
      <c r="S99" s="29"/>
      <c r="T99" s="13" t="s">
        <v>42</v>
      </c>
    </row>
    <row r="100" spans="1:23">
      <c r="A100" s="25" t="s">
        <v>28</v>
      </c>
      <c r="B100" s="82"/>
      <c r="C100" s="83"/>
      <c r="D100" s="83"/>
      <c r="E100" s="83"/>
      <c r="F100" s="83"/>
      <c r="G100" s="83"/>
      <c r="H100" s="83"/>
      <c r="I100" s="84"/>
      <c r="J100" s="25">
        <f t="shared" ref="J100:P100" si="21">SUM(J93:J99)</f>
        <v>30</v>
      </c>
      <c r="K100" s="25">
        <f t="shared" si="21"/>
        <v>11</v>
      </c>
      <c r="L100" s="25">
        <f t="shared" si="21"/>
        <v>12</v>
      </c>
      <c r="M100" s="25">
        <f t="shared" si="21"/>
        <v>0</v>
      </c>
      <c r="N100" s="25">
        <f t="shared" si="21"/>
        <v>23</v>
      </c>
      <c r="O100" s="25">
        <f t="shared" si="21"/>
        <v>30</v>
      </c>
      <c r="P100" s="25">
        <f t="shared" si="21"/>
        <v>53</v>
      </c>
      <c r="Q100" s="25">
        <f>COUNTIF(Q93:Q99,"E")</f>
        <v>6</v>
      </c>
      <c r="R100" s="25">
        <f>COUNTIF(R93:R99,"C")</f>
        <v>1</v>
      </c>
      <c r="S100" s="25">
        <f>COUNTIF(S93:S99,"VP")</f>
        <v>0</v>
      </c>
      <c r="T100" s="26"/>
      <c r="U100" s="156" t="str">
        <f>IF(Q100&gt;=SUM(R100:S100),"Corect","E trebuie să fie cel puțin egal cu C+VP")</f>
        <v>Corect</v>
      </c>
      <c r="V100" s="131"/>
      <c r="W100" s="131"/>
    </row>
    <row r="101" spans="1:23" ht="21.75" customHeight="1"/>
    <row r="102" spans="1:23" ht="19.5" customHeight="1">
      <c r="A102" s="108" t="s">
        <v>51</v>
      </c>
      <c r="B102" s="109"/>
      <c r="C102" s="109"/>
      <c r="D102" s="109"/>
      <c r="E102" s="109"/>
      <c r="F102" s="109"/>
      <c r="G102" s="109"/>
      <c r="H102" s="109"/>
      <c r="I102" s="109"/>
      <c r="J102" s="109"/>
      <c r="K102" s="109"/>
      <c r="L102" s="109"/>
      <c r="M102" s="109"/>
      <c r="N102" s="109"/>
      <c r="O102" s="109"/>
      <c r="P102" s="109"/>
      <c r="Q102" s="109"/>
      <c r="R102" s="109"/>
      <c r="S102" s="109"/>
      <c r="T102" s="110"/>
    </row>
    <row r="103" spans="1:23" ht="25.5" customHeight="1">
      <c r="A103" s="120" t="s">
        <v>30</v>
      </c>
      <c r="B103" s="122" t="s">
        <v>29</v>
      </c>
      <c r="C103" s="123"/>
      <c r="D103" s="123"/>
      <c r="E103" s="123"/>
      <c r="F103" s="123"/>
      <c r="G103" s="123"/>
      <c r="H103" s="123"/>
      <c r="I103" s="124"/>
      <c r="J103" s="99" t="s">
        <v>44</v>
      </c>
      <c r="K103" s="111" t="s">
        <v>27</v>
      </c>
      <c r="L103" s="112"/>
      <c r="M103" s="113"/>
      <c r="N103" s="111" t="s">
        <v>45</v>
      </c>
      <c r="O103" s="112"/>
      <c r="P103" s="113"/>
      <c r="Q103" s="111" t="s">
        <v>26</v>
      </c>
      <c r="R103" s="112"/>
      <c r="S103" s="113"/>
      <c r="T103" s="99" t="s">
        <v>25</v>
      </c>
    </row>
    <row r="104" spans="1:23">
      <c r="A104" s="121"/>
      <c r="B104" s="125"/>
      <c r="C104" s="126"/>
      <c r="D104" s="126"/>
      <c r="E104" s="126"/>
      <c r="F104" s="126"/>
      <c r="G104" s="126"/>
      <c r="H104" s="126"/>
      <c r="I104" s="127"/>
      <c r="J104" s="100"/>
      <c r="K104" s="5" t="s">
        <v>31</v>
      </c>
      <c r="L104" s="5" t="s">
        <v>32</v>
      </c>
      <c r="M104" s="5" t="s">
        <v>33</v>
      </c>
      <c r="N104" s="5" t="s">
        <v>37</v>
      </c>
      <c r="O104" s="5" t="s">
        <v>9</v>
      </c>
      <c r="P104" s="5" t="s">
        <v>34</v>
      </c>
      <c r="Q104" s="5" t="s">
        <v>35</v>
      </c>
      <c r="R104" s="5" t="s">
        <v>31</v>
      </c>
      <c r="S104" s="5" t="s">
        <v>36</v>
      </c>
      <c r="T104" s="100"/>
    </row>
    <row r="105" spans="1:23">
      <c r="A105" s="56" t="s">
        <v>189</v>
      </c>
      <c r="B105" s="102" t="s">
        <v>190</v>
      </c>
      <c r="C105" s="103"/>
      <c r="D105" s="103"/>
      <c r="E105" s="103"/>
      <c r="F105" s="103"/>
      <c r="G105" s="103"/>
      <c r="H105" s="103"/>
      <c r="I105" s="104"/>
      <c r="J105" s="13">
        <v>5</v>
      </c>
      <c r="K105" s="13">
        <v>2</v>
      </c>
      <c r="L105" s="13">
        <v>2</v>
      </c>
      <c r="M105" s="13">
        <v>0</v>
      </c>
      <c r="N105" s="21">
        <f>K105+L105+M105</f>
        <v>4</v>
      </c>
      <c r="O105" s="22">
        <f>P105-N105</f>
        <v>6</v>
      </c>
      <c r="P105" s="22">
        <f>ROUND(PRODUCT(J105,25)/12,0)</f>
        <v>10</v>
      </c>
      <c r="Q105" s="28" t="s">
        <v>35</v>
      </c>
      <c r="R105" s="13"/>
      <c r="S105" s="29"/>
      <c r="T105" s="13" t="s">
        <v>42</v>
      </c>
    </row>
    <row r="106" spans="1:23">
      <c r="A106" s="56" t="s">
        <v>191</v>
      </c>
      <c r="B106" s="102" t="s">
        <v>192</v>
      </c>
      <c r="C106" s="103"/>
      <c r="D106" s="103"/>
      <c r="E106" s="103"/>
      <c r="F106" s="103"/>
      <c r="G106" s="103"/>
      <c r="H106" s="103"/>
      <c r="I106" s="104"/>
      <c r="J106" s="13">
        <v>4</v>
      </c>
      <c r="K106" s="13">
        <v>2</v>
      </c>
      <c r="L106" s="13">
        <v>1</v>
      </c>
      <c r="M106" s="13">
        <v>0</v>
      </c>
      <c r="N106" s="21">
        <f t="shared" ref="N106:N111" si="22">K106+L106+M106</f>
        <v>3</v>
      </c>
      <c r="O106" s="22">
        <f t="shared" ref="O106:O112" si="23">P106-N106</f>
        <v>5</v>
      </c>
      <c r="P106" s="22">
        <f t="shared" ref="P106:P112" si="24">ROUND(PRODUCT(J106,25)/12,0)</f>
        <v>8</v>
      </c>
      <c r="Q106" s="28" t="s">
        <v>35</v>
      </c>
      <c r="R106" s="13"/>
      <c r="S106" s="29"/>
      <c r="T106" s="13" t="s">
        <v>42</v>
      </c>
    </row>
    <row r="107" spans="1:23">
      <c r="A107" s="56" t="s">
        <v>193</v>
      </c>
      <c r="B107" s="102" t="s">
        <v>194</v>
      </c>
      <c r="C107" s="103"/>
      <c r="D107" s="103"/>
      <c r="E107" s="103"/>
      <c r="F107" s="103"/>
      <c r="G107" s="103"/>
      <c r="H107" s="103"/>
      <c r="I107" s="104"/>
      <c r="J107" s="13">
        <v>4</v>
      </c>
      <c r="K107" s="13">
        <v>1</v>
      </c>
      <c r="L107" s="13">
        <v>2</v>
      </c>
      <c r="M107" s="13">
        <v>0</v>
      </c>
      <c r="N107" s="21">
        <f t="shared" si="22"/>
        <v>3</v>
      </c>
      <c r="O107" s="22">
        <f t="shared" si="23"/>
        <v>5</v>
      </c>
      <c r="P107" s="22">
        <f t="shared" si="24"/>
        <v>8</v>
      </c>
      <c r="Q107" s="28" t="s">
        <v>35</v>
      </c>
      <c r="R107" s="13"/>
      <c r="S107" s="29"/>
      <c r="T107" s="13" t="s">
        <v>42</v>
      </c>
    </row>
    <row r="108" spans="1:23">
      <c r="A108" s="56" t="s">
        <v>195</v>
      </c>
      <c r="B108" s="102" t="s">
        <v>196</v>
      </c>
      <c r="C108" s="103"/>
      <c r="D108" s="103"/>
      <c r="E108" s="103"/>
      <c r="F108" s="103"/>
      <c r="G108" s="103"/>
      <c r="H108" s="103"/>
      <c r="I108" s="104"/>
      <c r="J108" s="13">
        <v>4</v>
      </c>
      <c r="K108" s="13">
        <v>2</v>
      </c>
      <c r="L108" s="13">
        <v>1</v>
      </c>
      <c r="M108" s="13">
        <v>0</v>
      </c>
      <c r="N108" s="21">
        <f t="shared" si="22"/>
        <v>3</v>
      </c>
      <c r="O108" s="22">
        <f t="shared" si="23"/>
        <v>5</v>
      </c>
      <c r="P108" s="22">
        <f t="shared" si="24"/>
        <v>8</v>
      </c>
      <c r="Q108" s="28" t="s">
        <v>35</v>
      </c>
      <c r="R108" s="13"/>
      <c r="S108" s="29"/>
      <c r="T108" s="13" t="s">
        <v>42</v>
      </c>
    </row>
    <row r="109" spans="1:23">
      <c r="A109" s="56" t="s">
        <v>197</v>
      </c>
      <c r="B109" s="102" t="s">
        <v>198</v>
      </c>
      <c r="C109" s="103"/>
      <c r="D109" s="103"/>
      <c r="E109" s="103"/>
      <c r="F109" s="103"/>
      <c r="G109" s="103"/>
      <c r="H109" s="103"/>
      <c r="I109" s="104"/>
      <c r="J109" s="13">
        <v>4</v>
      </c>
      <c r="K109" s="13">
        <v>1</v>
      </c>
      <c r="L109" s="13">
        <v>2</v>
      </c>
      <c r="M109" s="13">
        <v>0</v>
      </c>
      <c r="N109" s="21">
        <f t="shared" si="22"/>
        <v>3</v>
      </c>
      <c r="O109" s="22">
        <f t="shared" si="23"/>
        <v>5</v>
      </c>
      <c r="P109" s="22">
        <f t="shared" si="24"/>
        <v>8</v>
      </c>
      <c r="Q109" s="28" t="s">
        <v>35</v>
      </c>
      <c r="R109" s="13"/>
      <c r="S109" s="29"/>
      <c r="T109" s="13" t="s">
        <v>42</v>
      </c>
    </row>
    <row r="110" spans="1:23">
      <c r="A110" s="56" t="s">
        <v>199</v>
      </c>
      <c r="B110" s="102" t="s">
        <v>200</v>
      </c>
      <c r="C110" s="103"/>
      <c r="D110" s="103"/>
      <c r="E110" s="103"/>
      <c r="F110" s="103"/>
      <c r="G110" s="103"/>
      <c r="H110" s="103"/>
      <c r="I110" s="104"/>
      <c r="J110" s="13">
        <v>3</v>
      </c>
      <c r="K110" s="13">
        <v>2</v>
      </c>
      <c r="L110" s="13">
        <v>1</v>
      </c>
      <c r="M110" s="13">
        <v>0</v>
      </c>
      <c r="N110" s="21">
        <f t="shared" si="22"/>
        <v>3</v>
      </c>
      <c r="O110" s="22">
        <f t="shared" si="23"/>
        <v>3</v>
      </c>
      <c r="P110" s="22">
        <f t="shared" si="24"/>
        <v>6</v>
      </c>
      <c r="Q110" s="28"/>
      <c r="R110" s="13" t="s">
        <v>31</v>
      </c>
      <c r="S110" s="29"/>
      <c r="T110" s="13" t="s">
        <v>42</v>
      </c>
    </row>
    <row r="111" spans="1:23">
      <c r="A111" s="56" t="s">
        <v>201</v>
      </c>
      <c r="B111" s="102" t="s">
        <v>202</v>
      </c>
      <c r="C111" s="103"/>
      <c r="D111" s="103"/>
      <c r="E111" s="103"/>
      <c r="F111" s="103"/>
      <c r="G111" s="103"/>
      <c r="H111" s="103"/>
      <c r="I111" s="104"/>
      <c r="J111" s="13">
        <v>3</v>
      </c>
      <c r="K111" s="13">
        <v>1</v>
      </c>
      <c r="L111" s="13">
        <v>1</v>
      </c>
      <c r="M111" s="13">
        <v>0</v>
      </c>
      <c r="N111" s="21">
        <f t="shared" si="22"/>
        <v>2</v>
      </c>
      <c r="O111" s="22">
        <f t="shared" si="23"/>
        <v>4</v>
      </c>
      <c r="P111" s="22">
        <f t="shared" si="24"/>
        <v>6</v>
      </c>
      <c r="Q111" s="28"/>
      <c r="R111" s="13" t="s">
        <v>31</v>
      </c>
      <c r="S111" s="29"/>
      <c r="T111" s="13" t="s">
        <v>42</v>
      </c>
    </row>
    <row r="112" spans="1:23">
      <c r="A112" s="56" t="s">
        <v>203</v>
      </c>
      <c r="B112" s="102" t="s">
        <v>204</v>
      </c>
      <c r="C112" s="103"/>
      <c r="D112" s="103"/>
      <c r="E112" s="103"/>
      <c r="F112" s="103"/>
      <c r="G112" s="103"/>
      <c r="H112" s="103"/>
      <c r="I112" s="104"/>
      <c r="J112" s="13">
        <v>3</v>
      </c>
      <c r="K112" s="117" t="s">
        <v>294</v>
      </c>
      <c r="L112" s="118"/>
      <c r="M112" s="119"/>
      <c r="N112" s="21">
        <v>1</v>
      </c>
      <c r="O112" s="22">
        <f t="shared" si="23"/>
        <v>5</v>
      </c>
      <c r="P112" s="22">
        <f t="shared" si="24"/>
        <v>6</v>
      </c>
      <c r="Q112" s="28"/>
      <c r="R112" s="13" t="s">
        <v>31</v>
      </c>
      <c r="S112" s="29"/>
      <c r="T112" s="13" t="s">
        <v>42</v>
      </c>
    </row>
    <row r="113" spans="1:23">
      <c r="A113" s="25" t="s">
        <v>28</v>
      </c>
      <c r="B113" s="82"/>
      <c r="C113" s="83"/>
      <c r="D113" s="83"/>
      <c r="E113" s="83"/>
      <c r="F113" s="83"/>
      <c r="G113" s="83"/>
      <c r="H113" s="83"/>
      <c r="I113" s="84"/>
      <c r="J113" s="25">
        <f t="shared" ref="J113:P113" si="25">SUM(J105:J112)</f>
        <v>30</v>
      </c>
      <c r="K113" s="25">
        <f t="shared" si="25"/>
        <v>11</v>
      </c>
      <c r="L113" s="25">
        <f t="shared" si="25"/>
        <v>10</v>
      </c>
      <c r="M113" s="25">
        <f t="shared" si="25"/>
        <v>0</v>
      </c>
      <c r="N113" s="25">
        <f t="shared" si="25"/>
        <v>22</v>
      </c>
      <c r="O113" s="25">
        <f t="shared" si="25"/>
        <v>38</v>
      </c>
      <c r="P113" s="25">
        <f t="shared" si="25"/>
        <v>60</v>
      </c>
      <c r="Q113" s="25">
        <f>COUNTIF(Q105:Q112,"E")</f>
        <v>5</v>
      </c>
      <c r="R113" s="25">
        <f>COUNTIF(R105:R112,"C")</f>
        <v>3</v>
      </c>
      <c r="S113" s="25">
        <f>COUNTIF(S105:S112,"VP")</f>
        <v>0</v>
      </c>
      <c r="T113" s="26"/>
      <c r="U113" s="156" t="str">
        <f>IF(Q113&gt;=SUM(R113:S113),"Corect","E trebuie să fie cel puțin egal cu C+VP")</f>
        <v>Corect</v>
      </c>
      <c r="V113" s="131"/>
      <c r="W113" s="131"/>
    </row>
    <row r="115" spans="1:23" ht="12.75" customHeight="1">
      <c r="B115" s="2"/>
      <c r="C115" s="2"/>
      <c r="D115" s="2"/>
      <c r="E115" s="2"/>
      <c r="F115" s="2"/>
      <c r="G115" s="2"/>
      <c r="M115" s="10"/>
      <c r="N115" s="10"/>
      <c r="O115" s="10"/>
      <c r="P115" s="10"/>
      <c r="Q115" s="10"/>
      <c r="R115" s="10"/>
      <c r="S115" s="10"/>
    </row>
    <row r="116" spans="1:23">
      <c r="B116" s="10"/>
      <c r="C116" s="10"/>
      <c r="D116" s="10"/>
      <c r="E116" s="10"/>
      <c r="F116" s="10"/>
      <c r="G116" s="10"/>
      <c r="M116" s="10"/>
      <c r="N116" s="10"/>
      <c r="O116" s="10"/>
      <c r="P116" s="10"/>
      <c r="Q116" s="10"/>
      <c r="R116" s="10"/>
      <c r="S116" s="10"/>
    </row>
    <row r="118" spans="1:23" ht="19.5" customHeight="1">
      <c r="A118" s="98" t="s">
        <v>52</v>
      </c>
      <c r="B118" s="98"/>
      <c r="C118" s="98"/>
      <c r="D118" s="98"/>
      <c r="E118" s="98"/>
      <c r="F118" s="98"/>
      <c r="G118" s="98"/>
      <c r="H118" s="98"/>
      <c r="I118" s="98"/>
      <c r="J118" s="98"/>
      <c r="K118" s="98"/>
      <c r="L118" s="98"/>
      <c r="M118" s="98"/>
      <c r="N118" s="98"/>
      <c r="O118" s="98"/>
      <c r="P118" s="98"/>
      <c r="Q118" s="98"/>
      <c r="R118" s="98"/>
      <c r="S118" s="98"/>
      <c r="T118" s="98"/>
    </row>
    <row r="119" spans="1:23" ht="27.75" customHeight="1">
      <c r="A119" s="120" t="s">
        <v>30</v>
      </c>
      <c r="B119" s="122" t="s">
        <v>29</v>
      </c>
      <c r="C119" s="123"/>
      <c r="D119" s="123"/>
      <c r="E119" s="123"/>
      <c r="F119" s="123"/>
      <c r="G119" s="123"/>
      <c r="H119" s="123"/>
      <c r="I119" s="124"/>
      <c r="J119" s="99" t="s">
        <v>44</v>
      </c>
      <c r="K119" s="101" t="s">
        <v>27</v>
      </c>
      <c r="L119" s="101"/>
      <c r="M119" s="101"/>
      <c r="N119" s="101" t="s">
        <v>45</v>
      </c>
      <c r="O119" s="148"/>
      <c r="P119" s="148"/>
      <c r="Q119" s="101" t="s">
        <v>26</v>
      </c>
      <c r="R119" s="101"/>
      <c r="S119" s="101"/>
      <c r="T119" s="101" t="s">
        <v>25</v>
      </c>
    </row>
    <row r="120" spans="1:23" ht="12.75" customHeight="1">
      <c r="A120" s="121"/>
      <c r="B120" s="125"/>
      <c r="C120" s="126"/>
      <c r="D120" s="126"/>
      <c r="E120" s="126"/>
      <c r="F120" s="126"/>
      <c r="G120" s="126"/>
      <c r="H120" s="126"/>
      <c r="I120" s="127"/>
      <c r="J120" s="100"/>
      <c r="K120" s="5" t="s">
        <v>31</v>
      </c>
      <c r="L120" s="5" t="s">
        <v>32</v>
      </c>
      <c r="M120" s="5" t="s">
        <v>33</v>
      </c>
      <c r="N120" s="5" t="s">
        <v>37</v>
      </c>
      <c r="O120" s="5" t="s">
        <v>9</v>
      </c>
      <c r="P120" s="5" t="s">
        <v>34</v>
      </c>
      <c r="Q120" s="5" t="s">
        <v>35</v>
      </c>
      <c r="R120" s="5" t="s">
        <v>31</v>
      </c>
      <c r="S120" s="5" t="s">
        <v>36</v>
      </c>
      <c r="T120" s="101"/>
    </row>
    <row r="121" spans="1:23">
      <c r="A121" s="182" t="s">
        <v>287</v>
      </c>
      <c r="B121" s="183"/>
      <c r="C121" s="183"/>
      <c r="D121" s="183"/>
      <c r="E121" s="183"/>
      <c r="F121" s="183"/>
      <c r="G121" s="183"/>
      <c r="H121" s="183"/>
      <c r="I121" s="183"/>
      <c r="J121" s="183"/>
      <c r="K121" s="183"/>
      <c r="L121" s="183"/>
      <c r="M121" s="183"/>
      <c r="N121" s="183"/>
      <c r="O121" s="183"/>
      <c r="P121" s="183"/>
      <c r="Q121" s="183"/>
      <c r="R121" s="183"/>
      <c r="S121" s="183"/>
      <c r="T121" s="184"/>
    </row>
    <row r="122" spans="1:23">
      <c r="A122" s="54" t="s">
        <v>205</v>
      </c>
      <c r="B122" s="145" t="s">
        <v>206</v>
      </c>
      <c r="C122" s="146"/>
      <c r="D122" s="146"/>
      <c r="E122" s="146"/>
      <c r="F122" s="146"/>
      <c r="G122" s="146"/>
      <c r="H122" s="146"/>
      <c r="I122" s="147"/>
      <c r="J122" s="33">
        <v>3</v>
      </c>
      <c r="K122" s="33">
        <v>2</v>
      </c>
      <c r="L122" s="33">
        <v>1</v>
      </c>
      <c r="M122" s="33">
        <v>0</v>
      </c>
      <c r="N122" s="22">
        <f>K122+L122+M122</f>
        <v>3</v>
      </c>
      <c r="O122" s="22">
        <f>P122-N122</f>
        <v>2</v>
      </c>
      <c r="P122" s="22">
        <f>ROUND(PRODUCT(J122,25)/14,0)</f>
        <v>5</v>
      </c>
      <c r="Q122" s="33"/>
      <c r="R122" s="33" t="s">
        <v>31</v>
      </c>
      <c r="S122" s="34"/>
      <c r="T122" s="13" t="s">
        <v>40</v>
      </c>
    </row>
    <row r="123" spans="1:23" s="53" customFormat="1">
      <c r="A123" s="54" t="s">
        <v>207</v>
      </c>
      <c r="B123" s="145" t="s">
        <v>208</v>
      </c>
      <c r="C123" s="146"/>
      <c r="D123" s="146"/>
      <c r="E123" s="146"/>
      <c r="F123" s="146"/>
      <c r="G123" s="146"/>
      <c r="H123" s="146"/>
      <c r="I123" s="147"/>
      <c r="J123" s="33">
        <v>3</v>
      </c>
      <c r="K123" s="33">
        <v>2</v>
      </c>
      <c r="L123" s="33">
        <v>1</v>
      </c>
      <c r="M123" s="33">
        <v>0</v>
      </c>
      <c r="N123" s="22">
        <f t="shared" ref="N123:N126" si="26">K123+L123+M123</f>
        <v>3</v>
      </c>
      <c r="O123" s="22">
        <f t="shared" ref="O123:O126" si="27">P123-N123</f>
        <v>2</v>
      </c>
      <c r="P123" s="22">
        <f t="shared" ref="P123:P126" si="28">ROUND(PRODUCT(J123,25)/14,0)</f>
        <v>5</v>
      </c>
      <c r="Q123" s="33"/>
      <c r="R123" s="33" t="s">
        <v>31</v>
      </c>
      <c r="S123" s="34"/>
      <c r="T123" s="13" t="s">
        <v>40</v>
      </c>
    </row>
    <row r="124" spans="1:23" s="53" customFormat="1">
      <c r="A124" s="54" t="s">
        <v>209</v>
      </c>
      <c r="B124" s="145" t="s">
        <v>210</v>
      </c>
      <c r="C124" s="146"/>
      <c r="D124" s="146"/>
      <c r="E124" s="146"/>
      <c r="F124" s="146"/>
      <c r="G124" s="146"/>
      <c r="H124" s="146"/>
      <c r="I124" s="147"/>
      <c r="J124" s="33">
        <v>3</v>
      </c>
      <c r="K124" s="33">
        <v>2</v>
      </c>
      <c r="L124" s="33">
        <v>1</v>
      </c>
      <c r="M124" s="33">
        <v>0</v>
      </c>
      <c r="N124" s="22">
        <f t="shared" si="26"/>
        <v>3</v>
      </c>
      <c r="O124" s="22">
        <f t="shared" si="27"/>
        <v>2</v>
      </c>
      <c r="P124" s="22">
        <f t="shared" si="28"/>
        <v>5</v>
      </c>
      <c r="Q124" s="33"/>
      <c r="R124" s="33" t="s">
        <v>31</v>
      </c>
      <c r="S124" s="34"/>
      <c r="T124" s="13" t="s">
        <v>40</v>
      </c>
    </row>
    <row r="125" spans="1:23" s="53" customFormat="1">
      <c r="A125" s="54" t="s">
        <v>211</v>
      </c>
      <c r="B125" s="145" t="s">
        <v>212</v>
      </c>
      <c r="C125" s="146"/>
      <c r="D125" s="146"/>
      <c r="E125" s="146"/>
      <c r="F125" s="146"/>
      <c r="G125" s="146"/>
      <c r="H125" s="146"/>
      <c r="I125" s="147"/>
      <c r="J125" s="33">
        <v>3</v>
      </c>
      <c r="K125" s="33">
        <v>2</v>
      </c>
      <c r="L125" s="33">
        <v>1</v>
      </c>
      <c r="M125" s="33">
        <v>0</v>
      </c>
      <c r="N125" s="22">
        <f t="shared" si="26"/>
        <v>3</v>
      </c>
      <c r="O125" s="22">
        <f t="shared" si="27"/>
        <v>2</v>
      </c>
      <c r="P125" s="22">
        <f t="shared" si="28"/>
        <v>5</v>
      </c>
      <c r="Q125" s="33"/>
      <c r="R125" s="33" t="s">
        <v>31</v>
      </c>
      <c r="S125" s="34"/>
      <c r="T125" s="13" t="s">
        <v>40</v>
      </c>
    </row>
    <row r="126" spans="1:23" s="53" customFormat="1">
      <c r="A126" s="54" t="s">
        <v>213</v>
      </c>
      <c r="B126" s="145" t="s">
        <v>214</v>
      </c>
      <c r="C126" s="146"/>
      <c r="D126" s="146"/>
      <c r="E126" s="146"/>
      <c r="F126" s="146"/>
      <c r="G126" s="146"/>
      <c r="H126" s="146"/>
      <c r="I126" s="147"/>
      <c r="J126" s="33">
        <v>3</v>
      </c>
      <c r="K126" s="33">
        <v>2</v>
      </c>
      <c r="L126" s="33">
        <v>1</v>
      </c>
      <c r="M126" s="33">
        <v>0</v>
      </c>
      <c r="N126" s="22">
        <f t="shared" si="26"/>
        <v>3</v>
      </c>
      <c r="O126" s="22">
        <f t="shared" si="27"/>
        <v>2</v>
      </c>
      <c r="P126" s="22">
        <f t="shared" si="28"/>
        <v>5</v>
      </c>
      <c r="Q126" s="33"/>
      <c r="R126" s="33" t="s">
        <v>31</v>
      </c>
      <c r="S126" s="34"/>
      <c r="T126" s="13" t="s">
        <v>40</v>
      </c>
    </row>
    <row r="127" spans="1:23">
      <c r="A127" s="54" t="s">
        <v>215</v>
      </c>
      <c r="B127" s="145" t="s">
        <v>216</v>
      </c>
      <c r="C127" s="146"/>
      <c r="D127" s="146"/>
      <c r="E127" s="146"/>
      <c r="F127" s="146"/>
      <c r="G127" s="146"/>
      <c r="H127" s="146"/>
      <c r="I127" s="147"/>
      <c r="J127" s="33">
        <v>3</v>
      </c>
      <c r="K127" s="33">
        <v>2</v>
      </c>
      <c r="L127" s="33">
        <v>1</v>
      </c>
      <c r="M127" s="33">
        <v>0</v>
      </c>
      <c r="N127" s="22">
        <f t="shared" ref="N127:N144" si="29">K127+L127+M127</f>
        <v>3</v>
      </c>
      <c r="O127" s="22">
        <f t="shared" ref="O127:O144" si="30">P127-N127</f>
        <v>2</v>
      </c>
      <c r="P127" s="22">
        <f t="shared" ref="P127:P144" si="31">ROUND(PRODUCT(J127,25)/14,0)</f>
        <v>5</v>
      </c>
      <c r="Q127" s="33"/>
      <c r="R127" s="33" t="s">
        <v>31</v>
      </c>
      <c r="S127" s="34"/>
      <c r="T127" s="13" t="s">
        <v>40</v>
      </c>
    </row>
    <row r="128" spans="1:23">
      <c r="A128" s="54" t="s">
        <v>217</v>
      </c>
      <c r="B128" s="145" t="s">
        <v>218</v>
      </c>
      <c r="C128" s="146"/>
      <c r="D128" s="146"/>
      <c r="E128" s="146"/>
      <c r="F128" s="146"/>
      <c r="G128" s="146"/>
      <c r="H128" s="146"/>
      <c r="I128" s="147"/>
      <c r="J128" s="33">
        <v>3</v>
      </c>
      <c r="K128" s="33">
        <v>2</v>
      </c>
      <c r="L128" s="33">
        <v>1</v>
      </c>
      <c r="M128" s="33">
        <v>0</v>
      </c>
      <c r="N128" s="22">
        <f>K128+L128+M128</f>
        <v>3</v>
      </c>
      <c r="O128" s="22">
        <f>P128-N128</f>
        <v>2</v>
      </c>
      <c r="P128" s="22">
        <f>ROUND(PRODUCT(J128,25)/14,0)</f>
        <v>5</v>
      </c>
      <c r="Q128" s="33"/>
      <c r="R128" s="33" t="s">
        <v>31</v>
      </c>
      <c r="S128" s="34"/>
      <c r="T128" s="13" t="s">
        <v>40</v>
      </c>
    </row>
    <row r="129" spans="1:20">
      <c r="A129" s="150" t="s">
        <v>288</v>
      </c>
      <c r="B129" s="161"/>
      <c r="C129" s="161"/>
      <c r="D129" s="161"/>
      <c r="E129" s="161"/>
      <c r="F129" s="161"/>
      <c r="G129" s="161"/>
      <c r="H129" s="161"/>
      <c r="I129" s="161"/>
      <c r="J129" s="161"/>
      <c r="K129" s="161"/>
      <c r="L129" s="161"/>
      <c r="M129" s="161"/>
      <c r="N129" s="161"/>
      <c r="O129" s="161"/>
      <c r="P129" s="161"/>
      <c r="Q129" s="161"/>
      <c r="R129" s="161"/>
      <c r="S129" s="161"/>
      <c r="T129" s="162"/>
    </row>
    <row r="130" spans="1:20" ht="13.9" customHeight="1">
      <c r="A130" s="54" t="s">
        <v>219</v>
      </c>
      <c r="B130" s="164" t="s">
        <v>220</v>
      </c>
      <c r="C130" s="164"/>
      <c r="D130" s="164"/>
      <c r="E130" s="164"/>
      <c r="F130" s="164"/>
      <c r="G130" s="164"/>
      <c r="H130" s="164"/>
      <c r="I130" s="164"/>
      <c r="J130" s="33">
        <v>3</v>
      </c>
      <c r="K130" s="33">
        <v>2</v>
      </c>
      <c r="L130" s="33">
        <v>1</v>
      </c>
      <c r="M130" s="33">
        <v>0</v>
      </c>
      <c r="N130" s="22">
        <f t="shared" si="29"/>
        <v>3</v>
      </c>
      <c r="O130" s="22">
        <f t="shared" si="30"/>
        <v>2</v>
      </c>
      <c r="P130" s="22">
        <f t="shared" si="31"/>
        <v>5</v>
      </c>
      <c r="Q130" s="33"/>
      <c r="R130" s="33" t="s">
        <v>31</v>
      </c>
      <c r="S130" s="34"/>
      <c r="T130" s="13" t="s">
        <v>42</v>
      </c>
    </row>
    <row r="131" spans="1:20" s="53" customFormat="1" ht="13.9" customHeight="1">
      <c r="A131" s="54" t="s">
        <v>221</v>
      </c>
      <c r="B131" s="145" t="s">
        <v>222</v>
      </c>
      <c r="C131" s="146"/>
      <c r="D131" s="146"/>
      <c r="E131" s="146"/>
      <c r="F131" s="146"/>
      <c r="G131" s="146"/>
      <c r="H131" s="146"/>
      <c r="I131" s="147"/>
      <c r="J131" s="33">
        <v>3</v>
      </c>
      <c r="K131" s="33">
        <v>2</v>
      </c>
      <c r="L131" s="33">
        <v>1</v>
      </c>
      <c r="M131" s="33">
        <v>0</v>
      </c>
      <c r="N131" s="22">
        <f t="shared" ref="N131:N133" si="32">K131+L131+M131</f>
        <v>3</v>
      </c>
      <c r="O131" s="22">
        <f t="shared" ref="O131:O133" si="33">P131-N131</f>
        <v>2</v>
      </c>
      <c r="P131" s="22">
        <f t="shared" ref="P131:P133" si="34">ROUND(PRODUCT(J131,25)/14,0)</f>
        <v>5</v>
      </c>
      <c r="Q131" s="33"/>
      <c r="R131" s="33" t="s">
        <v>31</v>
      </c>
      <c r="S131" s="34"/>
      <c r="T131" s="13" t="s">
        <v>42</v>
      </c>
    </row>
    <row r="132" spans="1:20" s="53" customFormat="1" ht="13.9" customHeight="1">
      <c r="A132" s="54" t="s">
        <v>223</v>
      </c>
      <c r="B132" s="145" t="s">
        <v>224</v>
      </c>
      <c r="C132" s="146"/>
      <c r="D132" s="146"/>
      <c r="E132" s="146"/>
      <c r="F132" s="146"/>
      <c r="G132" s="146"/>
      <c r="H132" s="146"/>
      <c r="I132" s="147"/>
      <c r="J132" s="33">
        <v>3</v>
      </c>
      <c r="K132" s="33">
        <v>2</v>
      </c>
      <c r="L132" s="33">
        <v>1</v>
      </c>
      <c r="M132" s="33">
        <v>0</v>
      </c>
      <c r="N132" s="22">
        <f t="shared" si="32"/>
        <v>3</v>
      </c>
      <c r="O132" s="22">
        <f t="shared" si="33"/>
        <v>2</v>
      </c>
      <c r="P132" s="22">
        <f t="shared" si="34"/>
        <v>5</v>
      </c>
      <c r="Q132" s="33"/>
      <c r="R132" s="33" t="s">
        <v>31</v>
      </c>
      <c r="S132" s="34"/>
      <c r="T132" s="13" t="s">
        <v>42</v>
      </c>
    </row>
    <row r="133" spans="1:20" s="53" customFormat="1">
      <c r="A133" s="54" t="s">
        <v>225</v>
      </c>
      <c r="B133" s="145" t="s">
        <v>226</v>
      </c>
      <c r="C133" s="146"/>
      <c r="D133" s="146"/>
      <c r="E133" s="146"/>
      <c r="F133" s="146"/>
      <c r="G133" s="146"/>
      <c r="H133" s="146"/>
      <c r="I133" s="147"/>
      <c r="J133" s="33">
        <v>3</v>
      </c>
      <c r="K133" s="33">
        <v>2</v>
      </c>
      <c r="L133" s="33">
        <v>1</v>
      </c>
      <c r="M133" s="33">
        <v>0</v>
      </c>
      <c r="N133" s="22">
        <f t="shared" si="32"/>
        <v>3</v>
      </c>
      <c r="O133" s="22">
        <f t="shared" si="33"/>
        <v>2</v>
      </c>
      <c r="P133" s="22">
        <f t="shared" si="34"/>
        <v>5</v>
      </c>
      <c r="Q133" s="33"/>
      <c r="R133" s="33" t="s">
        <v>31</v>
      </c>
      <c r="S133" s="34"/>
      <c r="T133" s="13" t="s">
        <v>42</v>
      </c>
    </row>
    <row r="134" spans="1:20">
      <c r="A134" s="54" t="s">
        <v>227</v>
      </c>
      <c r="B134" s="145" t="s">
        <v>228</v>
      </c>
      <c r="C134" s="146"/>
      <c r="D134" s="146"/>
      <c r="E134" s="146"/>
      <c r="F134" s="146"/>
      <c r="G134" s="146"/>
      <c r="H134" s="146"/>
      <c r="I134" s="147"/>
      <c r="J134" s="33">
        <v>3</v>
      </c>
      <c r="K134" s="33">
        <v>2</v>
      </c>
      <c r="L134" s="33">
        <v>1</v>
      </c>
      <c r="M134" s="33">
        <v>0</v>
      </c>
      <c r="N134" s="22">
        <f>K134+L134+M134</f>
        <v>3</v>
      </c>
      <c r="O134" s="22">
        <f>P134-N134</f>
        <v>2</v>
      </c>
      <c r="P134" s="22">
        <f>ROUND(PRODUCT(J134,25)/14,0)</f>
        <v>5</v>
      </c>
      <c r="Q134" s="33"/>
      <c r="R134" s="33" t="s">
        <v>31</v>
      </c>
      <c r="S134" s="34"/>
      <c r="T134" s="13" t="s">
        <v>42</v>
      </c>
    </row>
    <row r="135" spans="1:20">
      <c r="A135" s="54" t="s">
        <v>229</v>
      </c>
      <c r="B135" s="145" t="s">
        <v>230</v>
      </c>
      <c r="C135" s="146"/>
      <c r="D135" s="146"/>
      <c r="E135" s="146"/>
      <c r="F135" s="146"/>
      <c r="G135" s="146"/>
      <c r="H135" s="146"/>
      <c r="I135" s="147"/>
      <c r="J135" s="33">
        <v>3</v>
      </c>
      <c r="K135" s="33">
        <v>2</v>
      </c>
      <c r="L135" s="33">
        <v>1</v>
      </c>
      <c r="M135" s="33">
        <v>0</v>
      </c>
      <c r="N135" s="22">
        <f t="shared" si="29"/>
        <v>3</v>
      </c>
      <c r="O135" s="22">
        <f t="shared" si="30"/>
        <v>2</v>
      </c>
      <c r="P135" s="22">
        <f t="shared" si="31"/>
        <v>5</v>
      </c>
      <c r="Q135" s="33"/>
      <c r="R135" s="33" t="s">
        <v>31</v>
      </c>
      <c r="S135" s="34"/>
      <c r="T135" s="13" t="s">
        <v>42</v>
      </c>
    </row>
    <row r="136" spans="1:20">
      <c r="A136" s="150" t="s">
        <v>289</v>
      </c>
      <c r="B136" s="161"/>
      <c r="C136" s="161"/>
      <c r="D136" s="161"/>
      <c r="E136" s="161"/>
      <c r="F136" s="161"/>
      <c r="G136" s="161"/>
      <c r="H136" s="161"/>
      <c r="I136" s="161"/>
      <c r="J136" s="161"/>
      <c r="K136" s="161"/>
      <c r="L136" s="161"/>
      <c r="M136" s="161"/>
      <c r="N136" s="161"/>
      <c r="O136" s="161"/>
      <c r="P136" s="161"/>
      <c r="Q136" s="161"/>
      <c r="R136" s="161"/>
      <c r="S136" s="161"/>
      <c r="T136" s="162"/>
    </row>
    <row r="137" spans="1:20">
      <c r="A137" s="54" t="s">
        <v>231</v>
      </c>
      <c r="B137" s="145" t="s">
        <v>273</v>
      </c>
      <c r="C137" s="146"/>
      <c r="D137" s="146"/>
      <c r="E137" s="146"/>
      <c r="F137" s="146"/>
      <c r="G137" s="146"/>
      <c r="H137" s="146"/>
      <c r="I137" s="147"/>
      <c r="J137" s="33">
        <v>3</v>
      </c>
      <c r="K137" s="33">
        <v>1</v>
      </c>
      <c r="L137" s="33">
        <v>1</v>
      </c>
      <c r="M137" s="33">
        <v>0</v>
      </c>
      <c r="N137" s="22">
        <f t="shared" si="29"/>
        <v>2</v>
      </c>
      <c r="O137" s="22">
        <f t="shared" si="30"/>
        <v>3</v>
      </c>
      <c r="P137" s="22">
        <f t="shared" si="31"/>
        <v>5</v>
      </c>
      <c r="Q137" s="33"/>
      <c r="R137" s="33" t="s">
        <v>31</v>
      </c>
      <c r="S137" s="34"/>
      <c r="T137" s="13" t="s">
        <v>42</v>
      </c>
    </row>
    <row r="138" spans="1:20" s="53" customFormat="1">
      <c r="A138" s="54" t="s">
        <v>232</v>
      </c>
      <c r="B138" s="145" t="s">
        <v>233</v>
      </c>
      <c r="C138" s="146"/>
      <c r="D138" s="146"/>
      <c r="E138" s="146"/>
      <c r="F138" s="146"/>
      <c r="G138" s="146"/>
      <c r="H138" s="146"/>
      <c r="I138" s="147"/>
      <c r="J138" s="33">
        <v>3</v>
      </c>
      <c r="K138" s="33">
        <v>1</v>
      </c>
      <c r="L138" s="33">
        <v>1</v>
      </c>
      <c r="M138" s="33">
        <v>0</v>
      </c>
      <c r="N138" s="22">
        <f t="shared" ref="N138:N142" si="35">K138+L138+M138</f>
        <v>2</v>
      </c>
      <c r="O138" s="22">
        <f t="shared" ref="O138:O142" si="36">P138-N138</f>
        <v>3</v>
      </c>
      <c r="P138" s="22">
        <f t="shared" ref="P138:P142" si="37">ROUND(PRODUCT(J138,25)/14,0)</f>
        <v>5</v>
      </c>
      <c r="Q138" s="33"/>
      <c r="R138" s="33" t="s">
        <v>31</v>
      </c>
      <c r="S138" s="34"/>
      <c r="T138" s="13" t="s">
        <v>42</v>
      </c>
    </row>
    <row r="139" spans="1:20" s="53" customFormat="1">
      <c r="A139" s="54" t="s">
        <v>234</v>
      </c>
      <c r="B139" s="145" t="s">
        <v>235</v>
      </c>
      <c r="C139" s="146"/>
      <c r="D139" s="146"/>
      <c r="E139" s="146"/>
      <c r="F139" s="146"/>
      <c r="G139" s="146"/>
      <c r="H139" s="146"/>
      <c r="I139" s="147"/>
      <c r="J139" s="33">
        <v>3</v>
      </c>
      <c r="K139" s="33">
        <v>1</v>
      </c>
      <c r="L139" s="33">
        <v>1</v>
      </c>
      <c r="M139" s="33">
        <v>0</v>
      </c>
      <c r="N139" s="22">
        <f t="shared" si="35"/>
        <v>2</v>
      </c>
      <c r="O139" s="22">
        <f t="shared" si="36"/>
        <v>3</v>
      </c>
      <c r="P139" s="22">
        <f t="shared" si="37"/>
        <v>5</v>
      </c>
      <c r="Q139" s="33"/>
      <c r="R139" s="33" t="s">
        <v>31</v>
      </c>
      <c r="S139" s="34"/>
      <c r="T139" s="13" t="s">
        <v>42</v>
      </c>
    </row>
    <row r="140" spans="1:20" s="53" customFormat="1" ht="36">
      <c r="A140" s="59" t="s">
        <v>236</v>
      </c>
      <c r="B140" s="185" t="s">
        <v>237</v>
      </c>
      <c r="C140" s="186"/>
      <c r="D140" s="186"/>
      <c r="E140" s="186"/>
      <c r="F140" s="186"/>
      <c r="G140" s="186"/>
      <c r="H140" s="186"/>
      <c r="I140" s="187"/>
      <c r="J140" s="33">
        <v>3</v>
      </c>
      <c r="K140" s="33">
        <v>1</v>
      </c>
      <c r="L140" s="33">
        <v>1</v>
      </c>
      <c r="M140" s="33">
        <v>0</v>
      </c>
      <c r="N140" s="22">
        <f t="shared" si="35"/>
        <v>2</v>
      </c>
      <c r="O140" s="22">
        <f t="shared" si="36"/>
        <v>3</v>
      </c>
      <c r="P140" s="22">
        <f t="shared" si="37"/>
        <v>5</v>
      </c>
      <c r="Q140" s="33"/>
      <c r="R140" s="33" t="s">
        <v>31</v>
      </c>
      <c r="S140" s="34"/>
      <c r="T140" s="13" t="s">
        <v>42</v>
      </c>
    </row>
    <row r="141" spans="1:20" s="53" customFormat="1">
      <c r="A141" s="54" t="s">
        <v>238</v>
      </c>
      <c r="B141" s="145" t="s">
        <v>239</v>
      </c>
      <c r="C141" s="146"/>
      <c r="D141" s="146"/>
      <c r="E141" s="146"/>
      <c r="F141" s="146"/>
      <c r="G141" s="146"/>
      <c r="H141" s="146"/>
      <c r="I141" s="147"/>
      <c r="J141" s="33">
        <v>3</v>
      </c>
      <c r="K141" s="33">
        <v>1</v>
      </c>
      <c r="L141" s="33">
        <v>1</v>
      </c>
      <c r="M141" s="33">
        <v>0</v>
      </c>
      <c r="N141" s="22">
        <f t="shared" si="35"/>
        <v>2</v>
      </c>
      <c r="O141" s="22">
        <f t="shared" si="36"/>
        <v>3</v>
      </c>
      <c r="P141" s="22">
        <f t="shared" si="37"/>
        <v>5</v>
      </c>
      <c r="Q141" s="33"/>
      <c r="R141" s="33" t="s">
        <v>31</v>
      </c>
      <c r="S141" s="34"/>
      <c r="T141" s="13" t="s">
        <v>42</v>
      </c>
    </row>
    <row r="142" spans="1:20" s="53" customFormat="1">
      <c r="A142" s="54" t="s">
        <v>240</v>
      </c>
      <c r="B142" s="145" t="s">
        <v>241</v>
      </c>
      <c r="C142" s="146"/>
      <c r="D142" s="146"/>
      <c r="E142" s="146"/>
      <c r="F142" s="146"/>
      <c r="G142" s="146"/>
      <c r="H142" s="146"/>
      <c r="I142" s="147"/>
      <c r="J142" s="33">
        <v>3</v>
      </c>
      <c r="K142" s="33">
        <v>1</v>
      </c>
      <c r="L142" s="33">
        <v>1</v>
      </c>
      <c r="M142" s="33">
        <v>0</v>
      </c>
      <c r="N142" s="22">
        <f t="shared" si="35"/>
        <v>2</v>
      </c>
      <c r="O142" s="22">
        <f t="shared" si="36"/>
        <v>3</v>
      </c>
      <c r="P142" s="22">
        <f t="shared" si="37"/>
        <v>5</v>
      </c>
      <c r="Q142" s="33"/>
      <c r="R142" s="33" t="s">
        <v>31</v>
      </c>
      <c r="S142" s="34"/>
      <c r="T142" s="13" t="s">
        <v>42</v>
      </c>
    </row>
    <row r="143" spans="1:20">
      <c r="A143" s="65" t="s">
        <v>242</v>
      </c>
      <c r="B143" s="188" t="s">
        <v>243</v>
      </c>
      <c r="C143" s="189"/>
      <c r="D143" s="189"/>
      <c r="E143" s="189"/>
      <c r="F143" s="189"/>
      <c r="G143" s="189"/>
      <c r="H143" s="189"/>
      <c r="I143" s="190"/>
      <c r="J143" s="33">
        <v>3</v>
      </c>
      <c r="K143" s="33">
        <v>1</v>
      </c>
      <c r="L143" s="33">
        <v>1</v>
      </c>
      <c r="M143" s="33">
        <v>0</v>
      </c>
      <c r="N143" s="22">
        <f t="shared" si="29"/>
        <v>2</v>
      </c>
      <c r="O143" s="22">
        <f t="shared" si="30"/>
        <v>3</v>
      </c>
      <c r="P143" s="22">
        <f t="shared" si="31"/>
        <v>5</v>
      </c>
      <c r="Q143" s="33"/>
      <c r="R143" s="33" t="s">
        <v>31</v>
      </c>
      <c r="S143" s="34"/>
      <c r="T143" s="13" t="s">
        <v>42</v>
      </c>
    </row>
    <row r="144" spans="1:20">
      <c r="A144" s="65" t="s">
        <v>244</v>
      </c>
      <c r="B144" s="188" t="s">
        <v>245</v>
      </c>
      <c r="C144" s="189"/>
      <c r="D144" s="189"/>
      <c r="E144" s="189"/>
      <c r="F144" s="189"/>
      <c r="G144" s="189"/>
      <c r="H144" s="189"/>
      <c r="I144" s="190"/>
      <c r="J144" s="33">
        <v>3</v>
      </c>
      <c r="K144" s="33">
        <v>1</v>
      </c>
      <c r="L144" s="33">
        <v>1</v>
      </c>
      <c r="M144" s="33">
        <v>0</v>
      </c>
      <c r="N144" s="22">
        <f t="shared" si="29"/>
        <v>2</v>
      </c>
      <c r="O144" s="22">
        <f t="shared" si="30"/>
        <v>3</v>
      </c>
      <c r="P144" s="22">
        <f t="shared" si="31"/>
        <v>5</v>
      </c>
      <c r="Q144" s="33"/>
      <c r="R144" s="33" t="s">
        <v>31</v>
      </c>
      <c r="S144" s="34"/>
      <c r="T144" s="13" t="s">
        <v>42</v>
      </c>
    </row>
    <row r="145" spans="1:24">
      <c r="A145" s="150" t="s">
        <v>290</v>
      </c>
      <c r="B145" s="151"/>
      <c r="C145" s="151"/>
      <c r="D145" s="151"/>
      <c r="E145" s="151"/>
      <c r="F145" s="151"/>
      <c r="G145" s="151"/>
      <c r="H145" s="151"/>
      <c r="I145" s="151"/>
      <c r="J145" s="151"/>
      <c r="K145" s="151"/>
      <c r="L145" s="151"/>
      <c r="M145" s="151"/>
      <c r="N145" s="151"/>
      <c r="O145" s="151"/>
      <c r="P145" s="151"/>
      <c r="Q145" s="151"/>
      <c r="R145" s="151"/>
      <c r="S145" s="151"/>
      <c r="T145" s="152"/>
    </row>
    <row r="146" spans="1:24">
      <c r="A146" s="54" t="s">
        <v>246</v>
      </c>
      <c r="B146" s="165" t="s">
        <v>247</v>
      </c>
      <c r="C146" s="166"/>
      <c r="D146" s="166"/>
      <c r="E146" s="166"/>
      <c r="F146" s="166"/>
      <c r="G146" s="166"/>
      <c r="H146" s="166"/>
      <c r="I146" s="167"/>
      <c r="J146" s="33">
        <v>3</v>
      </c>
      <c r="K146" s="33">
        <v>2</v>
      </c>
      <c r="L146" s="33">
        <v>1</v>
      </c>
      <c r="M146" s="33">
        <v>0</v>
      </c>
      <c r="N146" s="22">
        <f>K146+L146+M146</f>
        <v>3</v>
      </c>
      <c r="O146" s="22">
        <f>P146-N146</f>
        <v>3</v>
      </c>
      <c r="P146" s="256">
        <f t="shared" ref="P146:P151" si="38">ROUND(PRODUCT(J146,25)/12,0)</f>
        <v>6</v>
      </c>
      <c r="Q146" s="33"/>
      <c r="R146" s="33" t="s">
        <v>31</v>
      </c>
      <c r="S146" s="34"/>
      <c r="T146" s="13" t="s">
        <v>42</v>
      </c>
      <c r="U146" s="68" t="s">
        <v>278</v>
      </c>
      <c r="V146" s="68"/>
      <c r="W146" s="68"/>
      <c r="X146" s="68"/>
    </row>
    <row r="147" spans="1:24" s="53" customFormat="1">
      <c r="A147" s="54" t="s">
        <v>248</v>
      </c>
      <c r="B147" s="165" t="s">
        <v>249</v>
      </c>
      <c r="C147" s="166"/>
      <c r="D147" s="166"/>
      <c r="E147" s="166"/>
      <c r="F147" s="166"/>
      <c r="G147" s="166"/>
      <c r="H147" s="166"/>
      <c r="I147" s="167"/>
      <c r="J147" s="33">
        <v>3</v>
      </c>
      <c r="K147" s="33">
        <v>2</v>
      </c>
      <c r="L147" s="33">
        <v>1</v>
      </c>
      <c r="M147" s="33">
        <v>0</v>
      </c>
      <c r="N147" s="22">
        <f t="shared" ref="N147:N148" si="39">K147+L147+M147</f>
        <v>3</v>
      </c>
      <c r="O147" s="22">
        <f t="shared" ref="O147:O148" si="40">P147-N147</f>
        <v>3</v>
      </c>
      <c r="P147" s="256">
        <f t="shared" si="38"/>
        <v>6</v>
      </c>
      <c r="Q147" s="33"/>
      <c r="R147" s="33" t="s">
        <v>31</v>
      </c>
      <c r="S147" s="34"/>
      <c r="T147" s="13" t="s">
        <v>42</v>
      </c>
    </row>
    <row r="148" spans="1:24" s="53" customFormat="1">
      <c r="A148" s="54" t="s">
        <v>250</v>
      </c>
      <c r="B148" s="165" t="s">
        <v>251</v>
      </c>
      <c r="C148" s="166"/>
      <c r="D148" s="166"/>
      <c r="E148" s="166"/>
      <c r="F148" s="166"/>
      <c r="G148" s="166"/>
      <c r="H148" s="166"/>
      <c r="I148" s="167"/>
      <c r="J148" s="33">
        <v>3</v>
      </c>
      <c r="K148" s="33">
        <v>2</v>
      </c>
      <c r="L148" s="33">
        <v>1</v>
      </c>
      <c r="M148" s="33">
        <v>0</v>
      </c>
      <c r="N148" s="22">
        <f t="shared" si="39"/>
        <v>3</v>
      </c>
      <c r="O148" s="22">
        <f t="shared" si="40"/>
        <v>3</v>
      </c>
      <c r="P148" s="256">
        <f t="shared" si="38"/>
        <v>6</v>
      </c>
      <c r="Q148" s="33"/>
      <c r="R148" s="33" t="s">
        <v>31</v>
      </c>
      <c r="S148" s="34"/>
      <c r="T148" s="13" t="s">
        <v>42</v>
      </c>
    </row>
    <row r="149" spans="1:24">
      <c r="A149" s="54" t="s">
        <v>252</v>
      </c>
      <c r="B149" s="165" t="s">
        <v>253</v>
      </c>
      <c r="C149" s="166"/>
      <c r="D149" s="166"/>
      <c r="E149" s="166"/>
      <c r="F149" s="166"/>
      <c r="G149" s="166"/>
      <c r="H149" s="166"/>
      <c r="I149" s="167"/>
      <c r="J149" s="33">
        <v>3</v>
      </c>
      <c r="K149" s="33">
        <v>2</v>
      </c>
      <c r="L149" s="33">
        <v>1</v>
      </c>
      <c r="M149" s="33">
        <v>0</v>
      </c>
      <c r="N149" s="22">
        <f>K149+L149+M149</f>
        <v>3</v>
      </c>
      <c r="O149" s="22">
        <f t="shared" ref="O149:O153" si="41">P149-N149</f>
        <v>3</v>
      </c>
      <c r="P149" s="256">
        <f t="shared" si="38"/>
        <v>6</v>
      </c>
      <c r="Q149" s="33"/>
      <c r="R149" s="33" t="s">
        <v>31</v>
      </c>
      <c r="S149" s="34"/>
      <c r="T149" s="13" t="s">
        <v>42</v>
      </c>
    </row>
    <row r="150" spans="1:24">
      <c r="A150" s="54" t="s">
        <v>254</v>
      </c>
      <c r="B150" s="165" t="s">
        <v>255</v>
      </c>
      <c r="C150" s="166"/>
      <c r="D150" s="166"/>
      <c r="E150" s="166"/>
      <c r="F150" s="166"/>
      <c r="G150" s="166"/>
      <c r="H150" s="166"/>
      <c r="I150" s="167"/>
      <c r="J150" s="33">
        <v>3</v>
      </c>
      <c r="K150" s="33">
        <v>2</v>
      </c>
      <c r="L150" s="33">
        <v>1</v>
      </c>
      <c r="M150" s="33">
        <v>0</v>
      </c>
      <c r="N150" s="22">
        <f>K150+L150+M150</f>
        <v>3</v>
      </c>
      <c r="O150" s="22">
        <f t="shared" si="41"/>
        <v>3</v>
      </c>
      <c r="P150" s="256">
        <f t="shared" si="38"/>
        <v>6</v>
      </c>
      <c r="Q150" s="33"/>
      <c r="R150" s="33" t="s">
        <v>31</v>
      </c>
      <c r="S150" s="34"/>
      <c r="T150" s="13" t="s">
        <v>42</v>
      </c>
    </row>
    <row r="151" spans="1:24">
      <c r="A151" s="54" t="s">
        <v>256</v>
      </c>
      <c r="B151" s="165" t="s">
        <v>257</v>
      </c>
      <c r="C151" s="166"/>
      <c r="D151" s="166"/>
      <c r="E151" s="166"/>
      <c r="F151" s="166"/>
      <c r="G151" s="166"/>
      <c r="H151" s="166"/>
      <c r="I151" s="167"/>
      <c r="J151" s="33">
        <v>3</v>
      </c>
      <c r="K151" s="33">
        <v>2</v>
      </c>
      <c r="L151" s="33">
        <v>1</v>
      </c>
      <c r="M151" s="33">
        <v>0</v>
      </c>
      <c r="N151" s="22">
        <f>K151+L151+M151</f>
        <v>3</v>
      </c>
      <c r="O151" s="22">
        <f t="shared" si="41"/>
        <v>3</v>
      </c>
      <c r="P151" s="256">
        <f t="shared" si="38"/>
        <v>6</v>
      </c>
      <c r="Q151" s="33"/>
      <c r="R151" s="33" t="s">
        <v>31</v>
      </c>
      <c r="S151" s="34"/>
      <c r="T151" s="13" t="s">
        <v>42</v>
      </c>
    </row>
    <row r="152" spans="1:24" ht="18" customHeight="1">
      <c r="A152" s="150" t="s">
        <v>291</v>
      </c>
      <c r="B152" s="161"/>
      <c r="C152" s="161"/>
      <c r="D152" s="161"/>
      <c r="E152" s="161"/>
      <c r="F152" s="161"/>
      <c r="G152" s="161"/>
      <c r="H152" s="161"/>
      <c r="I152" s="161"/>
      <c r="J152" s="161"/>
      <c r="K152" s="161"/>
      <c r="L152" s="161"/>
      <c r="M152" s="161"/>
      <c r="N152" s="161"/>
      <c r="O152" s="161"/>
      <c r="P152" s="161"/>
      <c r="Q152" s="161"/>
      <c r="R152" s="161"/>
      <c r="S152" s="161"/>
      <c r="T152" s="162"/>
    </row>
    <row r="153" spans="1:24">
      <c r="A153" s="54" t="s">
        <v>258</v>
      </c>
      <c r="B153" s="145" t="s">
        <v>259</v>
      </c>
      <c r="C153" s="146"/>
      <c r="D153" s="146"/>
      <c r="E153" s="146"/>
      <c r="F153" s="146"/>
      <c r="G153" s="146"/>
      <c r="H153" s="146"/>
      <c r="I153" s="147"/>
      <c r="J153" s="33">
        <v>3</v>
      </c>
      <c r="K153" s="33">
        <v>1</v>
      </c>
      <c r="L153" s="33">
        <v>1</v>
      </c>
      <c r="M153" s="33">
        <v>0</v>
      </c>
      <c r="N153" s="22">
        <f>K153+L153+M153</f>
        <v>2</v>
      </c>
      <c r="O153" s="22">
        <f t="shared" si="41"/>
        <v>4</v>
      </c>
      <c r="P153" s="22">
        <f>ROUND(PRODUCT(J153,25)/12,0)</f>
        <v>6</v>
      </c>
      <c r="Q153" s="33"/>
      <c r="R153" s="33" t="s">
        <v>31</v>
      </c>
      <c r="S153" s="34"/>
      <c r="T153" s="13" t="s">
        <v>42</v>
      </c>
    </row>
    <row r="154" spans="1:24" s="53" customFormat="1" ht="33.75">
      <c r="A154" s="66" t="s">
        <v>274</v>
      </c>
      <c r="B154" s="185" t="s">
        <v>260</v>
      </c>
      <c r="C154" s="186"/>
      <c r="D154" s="186"/>
      <c r="E154" s="186"/>
      <c r="F154" s="186"/>
      <c r="G154" s="186"/>
      <c r="H154" s="186"/>
      <c r="I154" s="187"/>
      <c r="J154" s="33">
        <v>3</v>
      </c>
      <c r="K154" s="33">
        <v>1</v>
      </c>
      <c r="L154" s="33">
        <v>1</v>
      </c>
      <c r="M154" s="33">
        <v>0</v>
      </c>
      <c r="N154" s="22">
        <f>K154+L154+M154</f>
        <v>2</v>
      </c>
      <c r="O154" s="22">
        <f t="shared" ref="O154" si="42">P154-N154</f>
        <v>4</v>
      </c>
      <c r="P154" s="22">
        <f>ROUND(PRODUCT(J154,25)/12,0)</f>
        <v>6</v>
      </c>
      <c r="Q154" s="33"/>
      <c r="R154" s="33" t="s">
        <v>31</v>
      </c>
      <c r="S154" s="34"/>
      <c r="T154" s="13" t="s">
        <v>42</v>
      </c>
    </row>
    <row r="155" spans="1:24" s="53" customFormat="1">
      <c r="A155" s="54" t="s">
        <v>261</v>
      </c>
      <c r="B155" s="145" t="s">
        <v>262</v>
      </c>
      <c r="C155" s="146"/>
      <c r="D155" s="146"/>
      <c r="E155" s="146"/>
      <c r="F155" s="146"/>
      <c r="G155" s="146"/>
      <c r="H155" s="146"/>
      <c r="I155" s="147"/>
      <c r="J155" s="33">
        <v>3</v>
      </c>
      <c r="K155" s="33">
        <v>1</v>
      </c>
      <c r="L155" s="33">
        <v>1</v>
      </c>
      <c r="M155" s="33">
        <v>0</v>
      </c>
      <c r="N155" s="22"/>
      <c r="O155" s="22"/>
      <c r="P155" s="22"/>
      <c r="Q155" s="33"/>
      <c r="R155" s="33" t="s">
        <v>31</v>
      </c>
      <c r="S155" s="34"/>
      <c r="T155" s="13" t="s">
        <v>42</v>
      </c>
    </row>
    <row r="156" spans="1:24">
      <c r="A156" s="54" t="s">
        <v>263</v>
      </c>
      <c r="B156" s="145" t="s">
        <v>264</v>
      </c>
      <c r="C156" s="146"/>
      <c r="D156" s="146"/>
      <c r="E156" s="146"/>
      <c r="F156" s="146"/>
      <c r="G156" s="146"/>
      <c r="H156" s="146"/>
      <c r="I156" s="147"/>
      <c r="J156" s="33">
        <v>3</v>
      </c>
      <c r="K156" s="33">
        <v>1</v>
      </c>
      <c r="L156" s="33">
        <v>1</v>
      </c>
      <c r="M156" s="33">
        <v>0</v>
      </c>
      <c r="N156" s="22">
        <f>K156+L156+M156</f>
        <v>2</v>
      </c>
      <c r="O156" s="22">
        <f>P156-N156</f>
        <v>4</v>
      </c>
      <c r="P156" s="22">
        <f>ROUND(PRODUCT(J156,25)/12,0)</f>
        <v>6</v>
      </c>
      <c r="Q156" s="33"/>
      <c r="R156" s="33" t="s">
        <v>31</v>
      </c>
      <c r="S156" s="34"/>
      <c r="T156" s="13" t="s">
        <v>42</v>
      </c>
    </row>
    <row r="157" spans="1:24">
      <c r="A157" s="54" t="s">
        <v>265</v>
      </c>
      <c r="B157" s="145" t="s">
        <v>266</v>
      </c>
      <c r="C157" s="146"/>
      <c r="D157" s="146"/>
      <c r="E157" s="146"/>
      <c r="F157" s="146"/>
      <c r="G157" s="146"/>
      <c r="H157" s="146"/>
      <c r="I157" s="147"/>
      <c r="J157" s="33">
        <v>3</v>
      </c>
      <c r="K157" s="33">
        <v>1</v>
      </c>
      <c r="L157" s="33">
        <v>1</v>
      </c>
      <c r="M157" s="33">
        <v>0</v>
      </c>
      <c r="N157" s="22">
        <f>K157+L157+M157</f>
        <v>2</v>
      </c>
      <c r="O157" s="22">
        <f>P157-N157</f>
        <v>4</v>
      </c>
      <c r="P157" s="22">
        <f>ROUND(PRODUCT(J157,25)/12,0)</f>
        <v>6</v>
      </c>
      <c r="Q157" s="33"/>
      <c r="R157" s="33" t="s">
        <v>31</v>
      </c>
      <c r="S157" s="34"/>
      <c r="T157" s="13" t="s">
        <v>42</v>
      </c>
    </row>
    <row r="158" spans="1:24" ht="24.75" customHeight="1">
      <c r="A158" s="71" t="s">
        <v>54</v>
      </c>
      <c r="B158" s="72"/>
      <c r="C158" s="72"/>
      <c r="D158" s="72"/>
      <c r="E158" s="72"/>
      <c r="F158" s="72"/>
      <c r="G158" s="72"/>
      <c r="H158" s="72"/>
      <c r="I158" s="73"/>
      <c r="J158" s="27">
        <f>SUM(J122,J130,J137,J146,J153)</f>
        <v>15</v>
      </c>
      <c r="K158" s="27">
        <f>SUM(K122,K130,K137,K146,K153)</f>
        <v>8</v>
      </c>
      <c r="L158" s="27">
        <f>SUM(L122,L130,L137,L146,L153)</f>
        <v>5</v>
      </c>
      <c r="M158" s="27">
        <f>SUM(M122,M130,M137,M146,M153)</f>
        <v>0</v>
      </c>
      <c r="N158" s="27">
        <f>SUM(N122,N130,N137,N146,,N153)</f>
        <v>13</v>
      </c>
      <c r="O158" s="27">
        <f>SUM(O122,O130,O137,O146,O153)</f>
        <v>14</v>
      </c>
      <c r="P158" s="27">
        <f>SUM(P122,P130,P137,P146,P153)</f>
        <v>27</v>
      </c>
      <c r="Q158" s="27">
        <f>COUNTIF(Q122,"E")+COUNTIF(Q130,"E")+COUNTIF(Q137,"E")+COUNTIF(Q146,"E")+COUNTIF(Q153,"E")</f>
        <v>0</v>
      </c>
      <c r="R158" s="27">
        <f>COUNTIF(R122,"C")+COUNTIF(R130,"C")+COUNTIF(R137,"C")+COUNTIF(R146,"C")+COUNTIF(R153,"C")</f>
        <v>5</v>
      </c>
      <c r="S158" s="27">
        <f>COUNTIF(S122,"VP")+COUNTIF(S130,"VP")+COUNTIF(S137,"VP")+COUNTIF(S146,"VP")+COUNTIF(S153,"VP")</f>
        <v>0</v>
      </c>
      <c r="T158" s="60">
        <f>5/49</f>
        <v>0.10204081632653061</v>
      </c>
    </row>
    <row r="159" spans="1:24" ht="13.5" customHeight="1">
      <c r="A159" s="139" t="s">
        <v>55</v>
      </c>
      <c r="B159" s="140"/>
      <c r="C159" s="140"/>
      <c r="D159" s="140"/>
      <c r="E159" s="140"/>
      <c r="F159" s="140"/>
      <c r="G159" s="140"/>
      <c r="H159" s="140"/>
      <c r="I159" s="140"/>
      <c r="J159" s="141"/>
      <c r="K159" s="27">
        <f>SUM(K122,K130,K137)*14+(K146+K153)*12</f>
        <v>106</v>
      </c>
      <c r="L159" s="27">
        <f t="shared" ref="L159:P159" si="43">SUM(L122,L130,L137)*14+(L146+L153)*12</f>
        <v>66</v>
      </c>
      <c r="M159" s="27">
        <f t="shared" si="43"/>
        <v>0</v>
      </c>
      <c r="N159" s="27">
        <f t="shared" si="43"/>
        <v>172</v>
      </c>
      <c r="O159" s="27">
        <f t="shared" si="43"/>
        <v>182</v>
      </c>
      <c r="P159" s="27">
        <f t="shared" si="43"/>
        <v>354</v>
      </c>
      <c r="Q159" s="85"/>
      <c r="R159" s="86"/>
      <c r="S159" s="86"/>
      <c r="T159" s="87"/>
    </row>
    <row r="160" spans="1:24">
      <c r="A160" s="142"/>
      <c r="B160" s="143"/>
      <c r="C160" s="143"/>
      <c r="D160" s="143"/>
      <c r="E160" s="143"/>
      <c r="F160" s="143"/>
      <c r="G160" s="143"/>
      <c r="H160" s="143"/>
      <c r="I160" s="143"/>
      <c r="J160" s="144"/>
      <c r="K160" s="94">
        <f>SUM(K159:M159)</f>
        <v>172</v>
      </c>
      <c r="L160" s="95"/>
      <c r="M160" s="96"/>
      <c r="N160" s="91">
        <f>SUM(N159:O159)</f>
        <v>354</v>
      </c>
      <c r="O160" s="92"/>
      <c r="P160" s="93"/>
      <c r="Q160" s="88"/>
      <c r="R160" s="89"/>
      <c r="S160" s="89"/>
      <c r="T160" s="90"/>
    </row>
    <row r="161" spans="1:20" ht="18.75" customHeight="1">
      <c r="A161" s="15"/>
      <c r="B161" s="15"/>
      <c r="C161" s="15"/>
      <c r="D161" s="15"/>
      <c r="E161" s="15"/>
      <c r="F161" s="15"/>
      <c r="G161" s="15"/>
      <c r="H161" s="15"/>
      <c r="I161" s="15"/>
      <c r="J161" s="15"/>
      <c r="K161" s="16"/>
      <c r="L161" s="16"/>
      <c r="M161" s="16"/>
      <c r="N161" s="17"/>
      <c r="O161" s="17"/>
      <c r="P161" s="17"/>
      <c r="Q161" s="18"/>
      <c r="R161" s="18"/>
      <c r="S161" s="18"/>
      <c r="T161" s="18"/>
    </row>
    <row r="162" spans="1:20" ht="23.25" customHeight="1">
      <c r="A162" s="98" t="s">
        <v>56</v>
      </c>
      <c r="B162" s="98"/>
      <c r="C162" s="98"/>
      <c r="D162" s="98"/>
      <c r="E162" s="98"/>
      <c r="F162" s="98"/>
      <c r="G162" s="98"/>
      <c r="H162" s="98"/>
      <c r="I162" s="98"/>
      <c r="J162" s="98"/>
      <c r="K162" s="98"/>
      <c r="L162" s="98"/>
      <c r="M162" s="98"/>
      <c r="N162" s="98"/>
      <c r="O162" s="98"/>
      <c r="P162" s="98"/>
      <c r="Q162" s="98"/>
      <c r="R162" s="98"/>
      <c r="S162" s="98"/>
      <c r="T162" s="98"/>
    </row>
    <row r="163" spans="1:20" ht="28.5" customHeight="1">
      <c r="A163" s="120" t="s">
        <v>30</v>
      </c>
      <c r="B163" s="122" t="s">
        <v>29</v>
      </c>
      <c r="C163" s="123"/>
      <c r="D163" s="123"/>
      <c r="E163" s="123"/>
      <c r="F163" s="123"/>
      <c r="G163" s="123"/>
      <c r="H163" s="123"/>
      <c r="I163" s="124"/>
      <c r="J163" s="99" t="s">
        <v>44</v>
      </c>
      <c r="K163" s="101" t="s">
        <v>27</v>
      </c>
      <c r="L163" s="101"/>
      <c r="M163" s="101"/>
      <c r="N163" s="101" t="s">
        <v>45</v>
      </c>
      <c r="O163" s="148"/>
      <c r="P163" s="148"/>
      <c r="Q163" s="101" t="s">
        <v>26</v>
      </c>
      <c r="R163" s="101"/>
      <c r="S163" s="101"/>
      <c r="T163" s="101" t="s">
        <v>25</v>
      </c>
    </row>
    <row r="164" spans="1:20" ht="16.5" customHeight="1">
      <c r="A164" s="121"/>
      <c r="B164" s="125"/>
      <c r="C164" s="126"/>
      <c r="D164" s="126"/>
      <c r="E164" s="126"/>
      <c r="F164" s="126"/>
      <c r="G164" s="126"/>
      <c r="H164" s="126"/>
      <c r="I164" s="127"/>
      <c r="J164" s="100"/>
      <c r="K164" s="5" t="s">
        <v>31</v>
      </c>
      <c r="L164" s="5" t="s">
        <v>32</v>
      </c>
      <c r="M164" s="5" t="s">
        <v>33</v>
      </c>
      <c r="N164" s="14" t="s">
        <v>37</v>
      </c>
      <c r="O164" s="14" t="s">
        <v>9</v>
      </c>
      <c r="P164" s="14" t="s">
        <v>34</v>
      </c>
      <c r="Q164" s="14" t="s">
        <v>35</v>
      </c>
      <c r="R164" s="14" t="s">
        <v>31</v>
      </c>
      <c r="S164" s="14" t="s">
        <v>36</v>
      </c>
      <c r="T164" s="101"/>
    </row>
    <row r="165" spans="1:20" ht="18.75" customHeight="1">
      <c r="A165" s="150" t="s">
        <v>59</v>
      </c>
      <c r="B165" s="161"/>
      <c r="C165" s="161"/>
      <c r="D165" s="161"/>
      <c r="E165" s="161"/>
      <c r="F165" s="161"/>
      <c r="G165" s="161"/>
      <c r="H165" s="161"/>
      <c r="I165" s="161"/>
      <c r="J165" s="161"/>
      <c r="K165" s="161"/>
      <c r="L165" s="161"/>
      <c r="M165" s="161"/>
      <c r="N165" s="161"/>
      <c r="O165" s="161"/>
      <c r="P165" s="161"/>
      <c r="Q165" s="161"/>
      <c r="R165" s="161"/>
      <c r="S165" s="161"/>
      <c r="T165" s="162"/>
    </row>
    <row r="166" spans="1:20" ht="63.75">
      <c r="A166" s="69" t="s">
        <v>280</v>
      </c>
      <c r="B166" s="149" t="s">
        <v>281</v>
      </c>
      <c r="C166" s="149"/>
      <c r="D166" s="149"/>
      <c r="E166" s="149"/>
      <c r="F166" s="149"/>
      <c r="G166" s="149"/>
      <c r="H166" s="149"/>
      <c r="I166" s="149"/>
      <c r="J166" s="34">
        <v>3</v>
      </c>
      <c r="K166" s="34">
        <v>0</v>
      </c>
      <c r="L166" s="34">
        <v>2</v>
      </c>
      <c r="M166" s="34">
        <v>0</v>
      </c>
      <c r="N166" s="22">
        <f>K166+L166+M166</f>
        <v>2</v>
      </c>
      <c r="O166" s="22">
        <f>P166-N166</f>
        <v>3</v>
      </c>
      <c r="P166" s="22">
        <f>ROUND(PRODUCT(J166,25)/14,0)</f>
        <v>5</v>
      </c>
      <c r="Q166" s="33"/>
      <c r="R166" s="33" t="s">
        <v>31</v>
      </c>
      <c r="S166" s="34"/>
      <c r="T166" s="13" t="s">
        <v>43</v>
      </c>
    </row>
    <row r="167" spans="1:20" ht="21.75" customHeight="1">
      <c r="A167" s="150" t="s">
        <v>60</v>
      </c>
      <c r="B167" s="151"/>
      <c r="C167" s="151"/>
      <c r="D167" s="151"/>
      <c r="E167" s="151"/>
      <c r="F167" s="151"/>
      <c r="G167" s="151"/>
      <c r="H167" s="151"/>
      <c r="I167" s="151"/>
      <c r="J167" s="151"/>
      <c r="K167" s="151"/>
      <c r="L167" s="151"/>
      <c r="M167" s="151"/>
      <c r="N167" s="151"/>
      <c r="O167" s="151"/>
      <c r="P167" s="151"/>
      <c r="Q167" s="151"/>
      <c r="R167" s="151"/>
      <c r="S167" s="151"/>
      <c r="T167" s="152"/>
    </row>
    <row r="168" spans="1:20" ht="63.75">
      <c r="A168" s="69" t="s">
        <v>282</v>
      </c>
      <c r="B168" s="149" t="s">
        <v>281</v>
      </c>
      <c r="C168" s="149"/>
      <c r="D168" s="149"/>
      <c r="E168" s="149"/>
      <c r="F168" s="149"/>
      <c r="G168" s="149"/>
      <c r="H168" s="149"/>
      <c r="I168" s="149"/>
      <c r="J168" s="34">
        <v>3</v>
      </c>
      <c r="K168" s="34">
        <v>0</v>
      </c>
      <c r="L168" s="34">
        <v>2</v>
      </c>
      <c r="M168" s="34">
        <v>0</v>
      </c>
      <c r="N168" s="22">
        <f>K168+L168+M168</f>
        <v>2</v>
      </c>
      <c r="O168" s="22">
        <f>P168-N168</f>
        <v>3</v>
      </c>
      <c r="P168" s="22">
        <f>ROUND(PRODUCT(J168,25)/14,0)</f>
        <v>5</v>
      </c>
      <c r="Q168" s="33"/>
      <c r="R168" s="33" t="s">
        <v>31</v>
      </c>
      <c r="S168" s="34"/>
      <c r="T168" s="13" t="s">
        <v>43</v>
      </c>
    </row>
    <row r="169" spans="1:20" ht="20.25" customHeight="1">
      <c r="A169" s="150" t="s">
        <v>61</v>
      </c>
      <c r="B169" s="151"/>
      <c r="C169" s="151"/>
      <c r="D169" s="151"/>
      <c r="E169" s="151"/>
      <c r="F169" s="151"/>
      <c r="G169" s="151"/>
      <c r="H169" s="151"/>
      <c r="I169" s="151"/>
      <c r="J169" s="151"/>
      <c r="K169" s="151"/>
      <c r="L169" s="151"/>
      <c r="M169" s="151"/>
      <c r="N169" s="151"/>
      <c r="O169" s="151"/>
      <c r="P169" s="151"/>
      <c r="Q169" s="151"/>
      <c r="R169" s="151"/>
      <c r="S169" s="151"/>
      <c r="T169" s="152"/>
    </row>
    <row r="170" spans="1:20" ht="63.75">
      <c r="A170" s="69" t="s">
        <v>283</v>
      </c>
      <c r="B170" s="149" t="s">
        <v>281</v>
      </c>
      <c r="C170" s="149"/>
      <c r="D170" s="149"/>
      <c r="E170" s="149"/>
      <c r="F170" s="149"/>
      <c r="G170" s="149"/>
      <c r="H170" s="149"/>
      <c r="I170" s="149"/>
      <c r="J170" s="34">
        <v>3</v>
      </c>
      <c r="K170" s="34">
        <v>0</v>
      </c>
      <c r="L170" s="34">
        <v>2</v>
      </c>
      <c r="M170" s="34">
        <v>0</v>
      </c>
      <c r="N170" s="22">
        <f>K170+L170+M170</f>
        <v>2</v>
      </c>
      <c r="O170" s="22">
        <f>P170-N170</f>
        <v>3</v>
      </c>
      <c r="P170" s="22">
        <f>ROUND(PRODUCT(J170,25)/14,0)</f>
        <v>5</v>
      </c>
      <c r="Q170" s="33"/>
      <c r="R170" s="33" t="s">
        <v>31</v>
      </c>
      <c r="S170" s="34"/>
      <c r="T170" s="13" t="s">
        <v>43</v>
      </c>
    </row>
    <row r="171" spans="1:20" ht="19.5" customHeight="1">
      <c r="A171" s="150" t="s">
        <v>62</v>
      </c>
      <c r="B171" s="161"/>
      <c r="C171" s="161"/>
      <c r="D171" s="161"/>
      <c r="E171" s="161"/>
      <c r="F171" s="161"/>
      <c r="G171" s="161"/>
      <c r="H171" s="161"/>
      <c r="I171" s="161"/>
      <c r="J171" s="161"/>
      <c r="K171" s="161"/>
      <c r="L171" s="161"/>
      <c r="M171" s="161"/>
      <c r="N171" s="161"/>
      <c r="O171" s="161"/>
      <c r="P171" s="161"/>
      <c r="Q171" s="161"/>
      <c r="R171" s="161"/>
      <c r="S171" s="161"/>
      <c r="T171" s="162"/>
    </row>
    <row r="172" spans="1:20" ht="63.75">
      <c r="A172" s="69" t="s">
        <v>284</v>
      </c>
      <c r="B172" s="149" t="s">
        <v>281</v>
      </c>
      <c r="C172" s="149"/>
      <c r="D172" s="149"/>
      <c r="E172" s="149"/>
      <c r="F172" s="149"/>
      <c r="G172" s="149"/>
      <c r="H172" s="149"/>
      <c r="I172" s="149"/>
      <c r="J172" s="34">
        <v>3</v>
      </c>
      <c r="K172" s="34">
        <v>0</v>
      </c>
      <c r="L172" s="34">
        <v>2</v>
      </c>
      <c r="M172" s="34">
        <v>0</v>
      </c>
      <c r="N172" s="22">
        <f>K172+L172+M172</f>
        <v>2</v>
      </c>
      <c r="O172" s="22">
        <f>P172-N172</f>
        <v>4</v>
      </c>
      <c r="P172" s="22">
        <f>ROUND(PRODUCT(J172,25)/12,0)</f>
        <v>6</v>
      </c>
      <c r="Q172" s="33"/>
      <c r="R172" s="33" t="s">
        <v>31</v>
      </c>
      <c r="S172" s="34"/>
      <c r="T172" s="13" t="s">
        <v>43</v>
      </c>
    </row>
    <row r="173" spans="1:20" ht="30" customHeight="1">
      <c r="A173" s="71" t="s">
        <v>54</v>
      </c>
      <c r="B173" s="72"/>
      <c r="C173" s="72"/>
      <c r="D173" s="72"/>
      <c r="E173" s="72"/>
      <c r="F173" s="72"/>
      <c r="G173" s="72"/>
      <c r="H173" s="72"/>
      <c r="I173" s="73"/>
      <c r="J173" s="27">
        <f>SUM(J166,J168,J170,J172)</f>
        <v>12</v>
      </c>
      <c r="K173" s="27">
        <f>SUM(K166,K168,K170,K172)</f>
        <v>0</v>
      </c>
      <c r="L173" s="27">
        <f>SUM(L166,L168,L170,L172)</f>
        <v>8</v>
      </c>
      <c r="M173" s="27">
        <f>SUM(M166,M168,M170,M172)</f>
        <v>0</v>
      </c>
      <c r="N173" s="27">
        <f>SUM(N166,N168,,N170,N172)</f>
        <v>8</v>
      </c>
      <c r="O173" s="27">
        <f>SUM(O166,O168,O170,O172)</f>
        <v>13</v>
      </c>
      <c r="P173" s="27">
        <f>SUM(P166,P168,P170,P172)</f>
        <v>21</v>
      </c>
      <c r="Q173" s="27">
        <f>COUNTIF(Q166,"E")+COUNTIF(Q168,"E")+COUNTIF(Q170,"E")+COUNTIF(Q172,"E")</f>
        <v>0</v>
      </c>
      <c r="R173" s="27">
        <f>COUNTIF(R166,"C")+COUNTIF(R168,"C")+COUNTIF(R170,"C")+COUNTIF(R172,"C")</f>
        <v>4</v>
      </c>
      <c r="S173" s="27">
        <f>COUNTIF(S166,"VP")+COUNTIF(S168,"VP")+COUNTIF(S170,"VP")+COUNTIF(S172,"VP")</f>
        <v>0</v>
      </c>
      <c r="T173" s="60">
        <f>4/49</f>
        <v>8.1632653061224483E-2</v>
      </c>
    </row>
    <row r="174" spans="1:20" ht="16.5" customHeight="1">
      <c r="A174" s="139" t="s">
        <v>55</v>
      </c>
      <c r="B174" s="140"/>
      <c r="C174" s="140"/>
      <c r="D174" s="140"/>
      <c r="E174" s="140"/>
      <c r="F174" s="140"/>
      <c r="G174" s="140"/>
      <c r="H174" s="140"/>
      <c r="I174" s="140"/>
      <c r="J174" s="141"/>
      <c r="K174" s="27">
        <f>SUM(K166,K168,K170)*14+K172*12</f>
        <v>0</v>
      </c>
      <c r="L174" s="27">
        <f t="shared" ref="L174:P174" si="44">SUM(L166,L168,L170)*14+L172*12</f>
        <v>108</v>
      </c>
      <c r="M174" s="27">
        <f t="shared" si="44"/>
        <v>0</v>
      </c>
      <c r="N174" s="27">
        <f>SUM(N166,N168,N170)*14+N172*12</f>
        <v>108</v>
      </c>
      <c r="O174" s="27">
        <f t="shared" si="44"/>
        <v>174</v>
      </c>
      <c r="P174" s="27">
        <f t="shared" si="44"/>
        <v>282</v>
      </c>
      <c r="Q174" s="85"/>
      <c r="R174" s="86"/>
      <c r="S174" s="86"/>
      <c r="T174" s="87"/>
    </row>
    <row r="175" spans="1:20" ht="15" customHeight="1">
      <c r="A175" s="142"/>
      <c r="B175" s="143"/>
      <c r="C175" s="143"/>
      <c r="D175" s="143"/>
      <c r="E175" s="143"/>
      <c r="F175" s="143"/>
      <c r="G175" s="143"/>
      <c r="H175" s="143"/>
      <c r="I175" s="143"/>
      <c r="J175" s="144"/>
      <c r="K175" s="94">
        <f>SUM(K174:M174)</f>
        <v>108</v>
      </c>
      <c r="L175" s="95"/>
      <c r="M175" s="96"/>
      <c r="N175" s="91">
        <f>SUM(N174:O174)</f>
        <v>282</v>
      </c>
      <c r="O175" s="92"/>
      <c r="P175" s="93"/>
      <c r="Q175" s="88"/>
      <c r="R175" s="89"/>
      <c r="S175" s="89"/>
      <c r="T175" s="90"/>
    </row>
    <row r="176" spans="1:20" ht="6.75" customHeight="1">
      <c r="A176" s="15"/>
      <c r="B176" s="15"/>
      <c r="C176" s="15"/>
      <c r="D176" s="15"/>
      <c r="E176" s="15"/>
      <c r="F176" s="15"/>
      <c r="G176" s="15"/>
      <c r="H176" s="15"/>
      <c r="I176" s="15"/>
      <c r="J176" s="15"/>
      <c r="K176" s="16"/>
      <c r="L176" s="16"/>
      <c r="M176" s="16"/>
      <c r="N176" s="19"/>
      <c r="O176" s="19"/>
      <c r="P176" s="19"/>
      <c r="Q176" s="19"/>
      <c r="R176" s="19"/>
      <c r="S176" s="19"/>
      <c r="T176" s="19"/>
    </row>
    <row r="177" spans="1:20" ht="24" customHeight="1">
      <c r="A177" s="159" t="s">
        <v>267</v>
      </c>
      <c r="B177" s="160"/>
      <c r="C177" s="160"/>
      <c r="D177" s="160"/>
      <c r="E177" s="160"/>
      <c r="F177" s="160"/>
      <c r="G177" s="160"/>
      <c r="H177" s="160"/>
      <c r="I177" s="160"/>
      <c r="J177" s="160"/>
      <c r="K177" s="160"/>
      <c r="L177" s="160"/>
      <c r="M177" s="160"/>
      <c r="N177" s="160"/>
      <c r="O177" s="160"/>
      <c r="P177" s="160"/>
      <c r="Q177" s="160"/>
      <c r="R177" s="160"/>
      <c r="S177" s="160"/>
      <c r="T177" s="160"/>
    </row>
    <row r="178" spans="1:20" ht="16.5" customHeight="1">
      <c r="A178" s="74" t="s">
        <v>65</v>
      </c>
      <c r="B178" s="163"/>
      <c r="C178" s="163"/>
      <c r="D178" s="163"/>
      <c r="E178" s="163"/>
      <c r="F178" s="163"/>
      <c r="G178" s="163"/>
      <c r="H178" s="163"/>
      <c r="I178" s="163"/>
      <c r="J178" s="163"/>
      <c r="K178" s="163"/>
      <c r="L178" s="163"/>
      <c r="M178" s="163"/>
      <c r="N178" s="163"/>
      <c r="O178" s="163"/>
      <c r="P178" s="163"/>
      <c r="Q178" s="163"/>
      <c r="R178" s="163"/>
      <c r="S178" s="163"/>
      <c r="T178" s="163"/>
    </row>
    <row r="179" spans="1:20" ht="34.5" customHeight="1">
      <c r="A179" s="74" t="s">
        <v>30</v>
      </c>
      <c r="B179" s="74" t="s">
        <v>29</v>
      </c>
      <c r="C179" s="74"/>
      <c r="D179" s="74"/>
      <c r="E179" s="74"/>
      <c r="F179" s="74"/>
      <c r="G179" s="74"/>
      <c r="H179" s="74"/>
      <c r="I179" s="74"/>
      <c r="J179" s="97" t="s">
        <v>44</v>
      </c>
      <c r="K179" s="97" t="s">
        <v>27</v>
      </c>
      <c r="L179" s="97"/>
      <c r="M179" s="97"/>
      <c r="N179" s="97" t="s">
        <v>45</v>
      </c>
      <c r="O179" s="97"/>
      <c r="P179" s="97"/>
      <c r="Q179" s="97" t="s">
        <v>26</v>
      </c>
      <c r="R179" s="97"/>
      <c r="S179" s="97"/>
      <c r="T179" s="97" t="s">
        <v>25</v>
      </c>
    </row>
    <row r="180" spans="1:20">
      <c r="A180" s="74"/>
      <c r="B180" s="74"/>
      <c r="C180" s="74"/>
      <c r="D180" s="74"/>
      <c r="E180" s="74"/>
      <c r="F180" s="74"/>
      <c r="G180" s="74"/>
      <c r="H180" s="74"/>
      <c r="I180" s="74"/>
      <c r="J180" s="97"/>
      <c r="K180" s="36" t="s">
        <v>31</v>
      </c>
      <c r="L180" s="36" t="s">
        <v>32</v>
      </c>
      <c r="M180" s="36" t="s">
        <v>33</v>
      </c>
      <c r="N180" s="36" t="s">
        <v>37</v>
      </c>
      <c r="O180" s="36" t="s">
        <v>9</v>
      </c>
      <c r="P180" s="36" t="s">
        <v>34</v>
      </c>
      <c r="Q180" s="36" t="s">
        <v>35</v>
      </c>
      <c r="R180" s="36" t="s">
        <v>31</v>
      </c>
      <c r="S180" s="36" t="s">
        <v>36</v>
      </c>
      <c r="T180" s="97"/>
    </row>
    <row r="181" spans="1:20" ht="17.25" customHeight="1">
      <c r="A181" s="82" t="s">
        <v>63</v>
      </c>
      <c r="B181" s="83"/>
      <c r="C181" s="83"/>
      <c r="D181" s="83"/>
      <c r="E181" s="83"/>
      <c r="F181" s="83"/>
      <c r="G181" s="83"/>
      <c r="H181" s="83"/>
      <c r="I181" s="83"/>
      <c r="J181" s="83"/>
      <c r="K181" s="83"/>
      <c r="L181" s="83"/>
      <c r="M181" s="83"/>
      <c r="N181" s="83"/>
      <c r="O181" s="83"/>
      <c r="P181" s="83"/>
      <c r="Q181" s="83"/>
      <c r="R181" s="83"/>
      <c r="S181" s="83"/>
      <c r="T181" s="84"/>
    </row>
    <row r="182" spans="1:20" ht="14.1" customHeight="1">
      <c r="A182" s="38" t="str">
        <f t="shared" ref="A182:A193" si="45">IF(ISNA(INDEX($A$35:$T$175,MATCH($B182,$B$35:$B$175,0),1)),"",INDEX($A$35:$T$175,MATCH($B182,$B$35:$B$175,0),1))</f>
        <v>ELM0001</v>
      </c>
      <c r="B182" s="70" t="s">
        <v>119</v>
      </c>
      <c r="C182" s="70"/>
      <c r="D182" s="70"/>
      <c r="E182" s="70"/>
      <c r="F182" s="70"/>
      <c r="G182" s="70"/>
      <c r="H182" s="70"/>
      <c r="I182" s="70"/>
      <c r="J182" s="22">
        <f t="shared" ref="J182:J193" si="46">IF(ISNA(INDEX($A$35:$T$175,MATCH($B182,$B$35:$B$175,0),10)),"",INDEX($A$35:$T$175,MATCH($B182,$B$35:$B$175,0),10))</f>
        <v>6</v>
      </c>
      <c r="K182" s="22">
        <f t="shared" ref="K182:K193" si="47">IF(ISNA(INDEX($A$35:$T$175,MATCH($B182,$B$35:$B$175,0),11)),"",INDEX($A$35:$T$175,MATCH($B182,$B$35:$B$175,0),11))</f>
        <v>2</v>
      </c>
      <c r="L182" s="22">
        <f t="shared" ref="L182:L193" si="48">IF(ISNA(INDEX($A$35:$T$175,MATCH($B182,$B$35:$B$175,0),12)),"",INDEX($A$35:$T$175,MATCH($B182,$B$35:$B$175,0),12))</f>
        <v>2</v>
      </c>
      <c r="M182" s="22">
        <f t="shared" ref="M182:M193" si="49">IF(ISNA(INDEX($A$35:$T$175,MATCH($B182,$B$35:$B$175,0),13)),"",INDEX($A$35:$T$175,MATCH($B182,$B$35:$B$175,0),13))</f>
        <v>0</v>
      </c>
      <c r="N182" s="22">
        <f t="shared" ref="N182:N193" si="50">IF(ISNA(INDEX($A$35:$T$175,MATCH($B182,$B$35:$B$175,0),14)),"",INDEX($A$35:$T$175,MATCH($B182,$B$35:$B$175,0),14))</f>
        <v>4</v>
      </c>
      <c r="O182" s="22">
        <f t="shared" ref="O182:O193" si="51">IF(ISNA(INDEX($A$35:$T$175,MATCH($B182,$B$35:$B$175,0),15)),"",INDEX($A$35:$T$175,MATCH($B182,$B$35:$B$175,0),15))</f>
        <v>7</v>
      </c>
      <c r="P182" s="22">
        <f t="shared" ref="P182:P193" si="52">IF(ISNA(INDEX($A$35:$T$175,MATCH($B182,$B$35:$B$175,0),16)),"",INDEX($A$35:$T$175,MATCH($B182,$B$35:$B$175,0),16))</f>
        <v>11</v>
      </c>
      <c r="Q182" s="35" t="str">
        <f t="shared" ref="Q182:Q193" si="53">IF(ISNA(INDEX($A$35:$T$175,MATCH($B182,$B$35:$B$175,0),17)),"",INDEX($A$35:$T$175,MATCH($B182,$B$35:$B$175,0),17))</f>
        <v>E</v>
      </c>
      <c r="R182" s="35">
        <f t="shared" ref="R182:R193" si="54">IF(ISNA(INDEX($A$35:$T$175,MATCH($B182,$B$35:$B$175,0),18)),"",INDEX($A$35:$T$175,MATCH($B182,$B$35:$B$175,0),18))</f>
        <v>0</v>
      </c>
      <c r="S182" s="35">
        <f t="shared" ref="S182:S193" si="55">IF(ISNA(INDEX($A$35:$T$175,MATCH($B182,$B$35:$B$175,0),19)),"",INDEX($A$35:$T$175,MATCH($B182,$B$35:$B$175,0),19))</f>
        <v>0</v>
      </c>
      <c r="T182" s="24" t="s">
        <v>40</v>
      </c>
    </row>
    <row r="183" spans="1:20" ht="14.1" customHeight="1">
      <c r="A183" s="38" t="str">
        <f t="shared" si="45"/>
        <v>ELM0002</v>
      </c>
      <c r="B183" s="70" t="s">
        <v>121</v>
      </c>
      <c r="C183" s="70"/>
      <c r="D183" s="70"/>
      <c r="E183" s="70"/>
      <c r="F183" s="70"/>
      <c r="G183" s="70"/>
      <c r="H183" s="70"/>
      <c r="I183" s="70"/>
      <c r="J183" s="22">
        <f t="shared" si="46"/>
        <v>4</v>
      </c>
      <c r="K183" s="22">
        <f t="shared" si="47"/>
        <v>2</v>
      </c>
      <c r="L183" s="22">
        <f t="shared" si="48"/>
        <v>1</v>
      </c>
      <c r="M183" s="22">
        <f t="shared" si="49"/>
        <v>0</v>
      </c>
      <c r="N183" s="22">
        <f t="shared" si="50"/>
        <v>3</v>
      </c>
      <c r="O183" s="22">
        <f t="shared" si="51"/>
        <v>4</v>
      </c>
      <c r="P183" s="22">
        <f t="shared" si="52"/>
        <v>7</v>
      </c>
      <c r="Q183" s="35" t="str">
        <f t="shared" si="53"/>
        <v>E</v>
      </c>
      <c r="R183" s="35">
        <f t="shared" si="54"/>
        <v>0</v>
      </c>
      <c r="S183" s="35">
        <f t="shared" si="55"/>
        <v>0</v>
      </c>
      <c r="T183" s="24" t="s">
        <v>40</v>
      </c>
    </row>
    <row r="184" spans="1:20" ht="14.1" customHeight="1">
      <c r="A184" s="38" t="str">
        <f t="shared" si="45"/>
        <v>ELM0003</v>
      </c>
      <c r="B184" s="70" t="s">
        <v>123</v>
      </c>
      <c r="C184" s="70"/>
      <c r="D184" s="70"/>
      <c r="E184" s="70"/>
      <c r="F184" s="70"/>
      <c r="G184" s="70"/>
      <c r="H184" s="70"/>
      <c r="I184" s="70"/>
      <c r="J184" s="22">
        <f t="shared" si="46"/>
        <v>6</v>
      </c>
      <c r="K184" s="22">
        <f t="shared" si="47"/>
        <v>2</v>
      </c>
      <c r="L184" s="22">
        <f t="shared" si="48"/>
        <v>2</v>
      </c>
      <c r="M184" s="22">
        <f t="shared" si="49"/>
        <v>0</v>
      </c>
      <c r="N184" s="22">
        <f t="shared" si="50"/>
        <v>4</v>
      </c>
      <c r="O184" s="22">
        <f t="shared" si="51"/>
        <v>7</v>
      </c>
      <c r="P184" s="22">
        <f t="shared" si="52"/>
        <v>11</v>
      </c>
      <c r="Q184" s="35" t="str">
        <f t="shared" si="53"/>
        <v>E</v>
      </c>
      <c r="R184" s="35">
        <f t="shared" si="54"/>
        <v>0</v>
      </c>
      <c r="S184" s="35">
        <f t="shared" si="55"/>
        <v>0</v>
      </c>
      <c r="T184" s="24" t="s">
        <v>40</v>
      </c>
    </row>
    <row r="185" spans="1:20" ht="14.1" customHeight="1">
      <c r="A185" s="38" t="str">
        <f t="shared" si="45"/>
        <v>ELM0004</v>
      </c>
      <c r="B185" s="70" t="s">
        <v>125</v>
      </c>
      <c r="C185" s="70"/>
      <c r="D185" s="70"/>
      <c r="E185" s="70"/>
      <c r="F185" s="70"/>
      <c r="G185" s="70"/>
      <c r="H185" s="70"/>
      <c r="I185" s="70"/>
      <c r="J185" s="22">
        <f t="shared" si="46"/>
        <v>6</v>
      </c>
      <c r="K185" s="22">
        <f t="shared" si="47"/>
        <v>2</v>
      </c>
      <c r="L185" s="22">
        <f t="shared" si="48"/>
        <v>2</v>
      </c>
      <c r="M185" s="22">
        <f t="shared" si="49"/>
        <v>0</v>
      </c>
      <c r="N185" s="22">
        <f t="shared" si="50"/>
        <v>4</v>
      </c>
      <c r="O185" s="22">
        <f t="shared" si="51"/>
        <v>7</v>
      </c>
      <c r="P185" s="22">
        <f t="shared" si="52"/>
        <v>11</v>
      </c>
      <c r="Q185" s="35" t="str">
        <f t="shared" si="53"/>
        <v>E</v>
      </c>
      <c r="R185" s="35">
        <f t="shared" si="54"/>
        <v>0</v>
      </c>
      <c r="S185" s="35">
        <f t="shared" si="55"/>
        <v>0</v>
      </c>
      <c r="T185" s="24" t="s">
        <v>40</v>
      </c>
    </row>
    <row r="186" spans="1:20" ht="14.1" customHeight="1">
      <c r="A186" s="38" t="str">
        <f t="shared" si="45"/>
        <v>ELM0015</v>
      </c>
      <c r="B186" s="70" t="s">
        <v>127</v>
      </c>
      <c r="C186" s="70"/>
      <c r="D186" s="70"/>
      <c r="E186" s="70"/>
      <c r="F186" s="70"/>
      <c r="G186" s="70"/>
      <c r="H186" s="70"/>
      <c r="I186" s="70"/>
      <c r="J186" s="22">
        <f t="shared" si="46"/>
        <v>5</v>
      </c>
      <c r="K186" s="22">
        <f t="shared" si="47"/>
        <v>2</v>
      </c>
      <c r="L186" s="22">
        <f t="shared" si="48"/>
        <v>2</v>
      </c>
      <c r="M186" s="22">
        <f t="shared" si="49"/>
        <v>0</v>
      </c>
      <c r="N186" s="22">
        <f t="shared" si="50"/>
        <v>4</v>
      </c>
      <c r="O186" s="22">
        <f t="shared" si="51"/>
        <v>5</v>
      </c>
      <c r="P186" s="22">
        <f t="shared" si="52"/>
        <v>9</v>
      </c>
      <c r="Q186" s="35" t="str">
        <f t="shared" si="53"/>
        <v>E</v>
      </c>
      <c r="R186" s="35">
        <f t="shared" si="54"/>
        <v>0</v>
      </c>
      <c r="S186" s="35">
        <f t="shared" si="55"/>
        <v>0</v>
      </c>
      <c r="T186" s="24" t="s">
        <v>40</v>
      </c>
    </row>
    <row r="187" spans="1:20" ht="14.1" customHeight="1">
      <c r="A187" s="38" t="str">
        <f t="shared" si="45"/>
        <v>ELM0008</v>
      </c>
      <c r="B187" s="70" t="s">
        <v>132</v>
      </c>
      <c r="C187" s="70"/>
      <c r="D187" s="70"/>
      <c r="E187" s="70"/>
      <c r="F187" s="70"/>
      <c r="G187" s="70"/>
      <c r="H187" s="70"/>
      <c r="I187" s="70"/>
      <c r="J187" s="22">
        <f t="shared" si="46"/>
        <v>5</v>
      </c>
      <c r="K187" s="22">
        <f t="shared" si="47"/>
        <v>2</v>
      </c>
      <c r="L187" s="22">
        <f t="shared" si="48"/>
        <v>2</v>
      </c>
      <c r="M187" s="22">
        <f t="shared" si="49"/>
        <v>0</v>
      </c>
      <c r="N187" s="22">
        <f t="shared" si="50"/>
        <v>4</v>
      </c>
      <c r="O187" s="22">
        <f t="shared" si="51"/>
        <v>5</v>
      </c>
      <c r="P187" s="22">
        <f t="shared" si="52"/>
        <v>9</v>
      </c>
      <c r="Q187" s="35" t="str">
        <f t="shared" si="53"/>
        <v>E</v>
      </c>
      <c r="R187" s="35">
        <f t="shared" si="54"/>
        <v>0</v>
      </c>
      <c r="S187" s="35">
        <f t="shared" si="55"/>
        <v>0</v>
      </c>
      <c r="T187" s="24" t="s">
        <v>40</v>
      </c>
    </row>
    <row r="188" spans="1:20" ht="14.1" customHeight="1">
      <c r="A188" s="38" t="str">
        <f t="shared" si="45"/>
        <v>ELM0009</v>
      </c>
      <c r="B188" s="70" t="s">
        <v>134</v>
      </c>
      <c r="C188" s="70"/>
      <c r="D188" s="70"/>
      <c r="E188" s="70"/>
      <c r="F188" s="70"/>
      <c r="G188" s="70"/>
      <c r="H188" s="70"/>
      <c r="I188" s="70"/>
      <c r="J188" s="22">
        <f t="shared" si="46"/>
        <v>5</v>
      </c>
      <c r="K188" s="22">
        <f t="shared" si="47"/>
        <v>1</v>
      </c>
      <c r="L188" s="22">
        <f t="shared" si="48"/>
        <v>2</v>
      </c>
      <c r="M188" s="22">
        <f t="shared" si="49"/>
        <v>0</v>
      </c>
      <c r="N188" s="22">
        <f t="shared" si="50"/>
        <v>3</v>
      </c>
      <c r="O188" s="22">
        <f t="shared" si="51"/>
        <v>6</v>
      </c>
      <c r="P188" s="22">
        <f t="shared" si="52"/>
        <v>9</v>
      </c>
      <c r="Q188" s="35" t="str">
        <f t="shared" si="53"/>
        <v>E</v>
      </c>
      <c r="R188" s="35">
        <f t="shared" si="54"/>
        <v>0</v>
      </c>
      <c r="S188" s="35">
        <f t="shared" si="55"/>
        <v>0</v>
      </c>
      <c r="T188" s="24" t="s">
        <v>40</v>
      </c>
    </row>
    <row r="189" spans="1:20" ht="14.1" customHeight="1">
      <c r="A189" s="38" t="str">
        <f t="shared" si="45"/>
        <v>ELM0010</v>
      </c>
      <c r="B189" s="70" t="s">
        <v>136</v>
      </c>
      <c r="C189" s="70"/>
      <c r="D189" s="70"/>
      <c r="E189" s="70"/>
      <c r="F189" s="70"/>
      <c r="G189" s="70"/>
      <c r="H189" s="70"/>
      <c r="I189" s="70"/>
      <c r="J189" s="22">
        <f t="shared" si="46"/>
        <v>5</v>
      </c>
      <c r="K189" s="22">
        <f t="shared" si="47"/>
        <v>2</v>
      </c>
      <c r="L189" s="22">
        <f t="shared" si="48"/>
        <v>1</v>
      </c>
      <c r="M189" s="22">
        <f t="shared" si="49"/>
        <v>1</v>
      </c>
      <c r="N189" s="22">
        <f t="shared" si="50"/>
        <v>4</v>
      </c>
      <c r="O189" s="22">
        <f t="shared" si="51"/>
        <v>5</v>
      </c>
      <c r="P189" s="22">
        <f t="shared" si="52"/>
        <v>9</v>
      </c>
      <c r="Q189" s="35" t="str">
        <f t="shared" si="53"/>
        <v>E</v>
      </c>
      <c r="R189" s="35">
        <f t="shared" si="54"/>
        <v>0</v>
      </c>
      <c r="S189" s="35">
        <f t="shared" si="55"/>
        <v>0</v>
      </c>
      <c r="T189" s="24" t="s">
        <v>40</v>
      </c>
    </row>
    <row r="190" spans="1:20" ht="14.1" customHeight="1">
      <c r="A190" s="38" t="str">
        <f t="shared" si="45"/>
        <v>ELM0011</v>
      </c>
      <c r="B190" s="70" t="s">
        <v>138</v>
      </c>
      <c r="C190" s="70"/>
      <c r="D190" s="70"/>
      <c r="E190" s="70"/>
      <c r="F190" s="70"/>
      <c r="G190" s="70"/>
      <c r="H190" s="70"/>
      <c r="I190" s="70"/>
      <c r="J190" s="22">
        <f t="shared" si="46"/>
        <v>4</v>
      </c>
      <c r="K190" s="22">
        <f t="shared" si="47"/>
        <v>1</v>
      </c>
      <c r="L190" s="22">
        <f t="shared" si="48"/>
        <v>1</v>
      </c>
      <c r="M190" s="22">
        <f t="shared" si="49"/>
        <v>1</v>
      </c>
      <c r="N190" s="22">
        <f t="shared" si="50"/>
        <v>3</v>
      </c>
      <c r="O190" s="22">
        <f t="shared" si="51"/>
        <v>4</v>
      </c>
      <c r="P190" s="22">
        <f t="shared" si="52"/>
        <v>7</v>
      </c>
      <c r="Q190" s="35" t="str">
        <f t="shared" si="53"/>
        <v>E</v>
      </c>
      <c r="R190" s="35">
        <f t="shared" si="54"/>
        <v>0</v>
      </c>
      <c r="S190" s="35">
        <f t="shared" si="55"/>
        <v>0</v>
      </c>
      <c r="T190" s="24" t="s">
        <v>40</v>
      </c>
    </row>
    <row r="191" spans="1:20" ht="14.1" customHeight="1">
      <c r="A191" s="38" t="str">
        <f t="shared" si="45"/>
        <v>ELM0012</v>
      </c>
      <c r="B191" s="70" t="s">
        <v>140</v>
      </c>
      <c r="C191" s="70"/>
      <c r="D191" s="70"/>
      <c r="E191" s="70"/>
      <c r="F191" s="70"/>
      <c r="G191" s="70"/>
      <c r="H191" s="70"/>
      <c r="I191" s="70"/>
      <c r="J191" s="22">
        <f t="shared" si="46"/>
        <v>4</v>
      </c>
      <c r="K191" s="22">
        <f t="shared" si="47"/>
        <v>2</v>
      </c>
      <c r="L191" s="22">
        <f t="shared" si="48"/>
        <v>1</v>
      </c>
      <c r="M191" s="22">
        <f t="shared" si="49"/>
        <v>0</v>
      </c>
      <c r="N191" s="22">
        <f t="shared" si="50"/>
        <v>3</v>
      </c>
      <c r="O191" s="22">
        <f t="shared" si="51"/>
        <v>4</v>
      </c>
      <c r="P191" s="22">
        <f t="shared" si="52"/>
        <v>7</v>
      </c>
      <c r="Q191" s="35">
        <f t="shared" si="53"/>
        <v>0</v>
      </c>
      <c r="R191" s="35" t="str">
        <f t="shared" si="54"/>
        <v>C</v>
      </c>
      <c r="S191" s="35">
        <f t="shared" si="55"/>
        <v>0</v>
      </c>
      <c r="T191" s="24" t="s">
        <v>40</v>
      </c>
    </row>
    <row r="192" spans="1:20" ht="14.1" customHeight="1">
      <c r="A192" s="38" t="str">
        <f t="shared" si="45"/>
        <v>ELM0202</v>
      </c>
      <c r="B192" s="70" t="s">
        <v>142</v>
      </c>
      <c r="C192" s="70"/>
      <c r="D192" s="70"/>
      <c r="E192" s="70"/>
      <c r="F192" s="70"/>
      <c r="G192" s="70"/>
      <c r="H192" s="70"/>
      <c r="I192" s="70"/>
      <c r="J192" s="22">
        <f t="shared" si="46"/>
        <v>4</v>
      </c>
      <c r="K192" s="22">
        <f t="shared" si="47"/>
        <v>2</v>
      </c>
      <c r="L192" s="22">
        <f t="shared" si="48"/>
        <v>1</v>
      </c>
      <c r="M192" s="22">
        <f t="shared" si="49"/>
        <v>0</v>
      </c>
      <c r="N192" s="22">
        <f t="shared" si="50"/>
        <v>3</v>
      </c>
      <c r="O192" s="22">
        <f t="shared" si="51"/>
        <v>4</v>
      </c>
      <c r="P192" s="22">
        <f t="shared" si="52"/>
        <v>7</v>
      </c>
      <c r="Q192" s="35" t="str">
        <f t="shared" si="53"/>
        <v>E</v>
      </c>
      <c r="R192" s="35">
        <f t="shared" si="54"/>
        <v>0</v>
      </c>
      <c r="S192" s="35">
        <f t="shared" si="55"/>
        <v>0</v>
      </c>
      <c r="T192" s="24" t="s">
        <v>40</v>
      </c>
    </row>
    <row r="193" spans="1:20" ht="14.1" customHeight="1">
      <c r="A193" s="38" t="str">
        <f t="shared" si="45"/>
        <v>ELX0201</v>
      </c>
      <c r="B193" s="70" t="s">
        <v>157</v>
      </c>
      <c r="C193" s="70"/>
      <c r="D193" s="70"/>
      <c r="E193" s="70"/>
      <c r="F193" s="70"/>
      <c r="G193" s="70"/>
      <c r="H193" s="70"/>
      <c r="I193" s="70"/>
      <c r="J193" s="22">
        <f t="shared" si="46"/>
        <v>3</v>
      </c>
      <c r="K193" s="22">
        <f t="shared" si="47"/>
        <v>2</v>
      </c>
      <c r="L193" s="22">
        <f t="shared" si="48"/>
        <v>1</v>
      </c>
      <c r="M193" s="22">
        <f t="shared" si="49"/>
        <v>0</v>
      </c>
      <c r="N193" s="22">
        <f t="shared" si="50"/>
        <v>3</v>
      </c>
      <c r="O193" s="22">
        <f t="shared" si="51"/>
        <v>2</v>
      </c>
      <c r="P193" s="22">
        <f t="shared" si="52"/>
        <v>5</v>
      </c>
      <c r="Q193" s="35">
        <f t="shared" si="53"/>
        <v>0</v>
      </c>
      <c r="R193" s="35" t="str">
        <f t="shared" si="54"/>
        <v>C</v>
      </c>
      <c r="S193" s="35">
        <f t="shared" si="55"/>
        <v>0</v>
      </c>
      <c r="T193" s="24" t="s">
        <v>40</v>
      </c>
    </row>
    <row r="194" spans="1:20" ht="18" customHeight="1">
      <c r="A194" s="25" t="s">
        <v>28</v>
      </c>
      <c r="B194" s="75"/>
      <c r="C194" s="76"/>
      <c r="D194" s="76"/>
      <c r="E194" s="76"/>
      <c r="F194" s="76"/>
      <c r="G194" s="76"/>
      <c r="H194" s="76"/>
      <c r="I194" s="77"/>
      <c r="J194" s="27">
        <f>IF(ISNA(SUM(J182:J193)),"",SUM(J182:J193))</f>
        <v>57</v>
      </c>
      <c r="K194" s="27">
        <f t="shared" ref="K194:P194" si="56">SUM(K182:K193)</f>
        <v>22</v>
      </c>
      <c r="L194" s="27">
        <f t="shared" si="56"/>
        <v>18</v>
      </c>
      <c r="M194" s="27">
        <f t="shared" si="56"/>
        <v>2</v>
      </c>
      <c r="N194" s="27">
        <f t="shared" si="56"/>
        <v>42</v>
      </c>
      <c r="O194" s="27">
        <f t="shared" si="56"/>
        <v>60</v>
      </c>
      <c r="P194" s="27">
        <f t="shared" si="56"/>
        <v>102</v>
      </c>
      <c r="Q194" s="25">
        <f>COUNTIF(Q182:Q193,"E")</f>
        <v>10</v>
      </c>
      <c r="R194" s="25">
        <f>COUNTIF(R182:R193,"C")</f>
        <v>2</v>
      </c>
      <c r="S194" s="25">
        <f>COUNTIF(S182:S193,"VP")</f>
        <v>0</v>
      </c>
      <c r="T194" s="24"/>
    </row>
    <row r="195" spans="1:20" ht="17.25" customHeight="1">
      <c r="A195" s="82" t="s">
        <v>76</v>
      </c>
      <c r="B195" s="83"/>
      <c r="C195" s="83"/>
      <c r="D195" s="83"/>
      <c r="E195" s="83"/>
      <c r="F195" s="83"/>
      <c r="G195" s="83"/>
      <c r="H195" s="83"/>
      <c r="I195" s="83"/>
      <c r="J195" s="83"/>
      <c r="K195" s="83"/>
      <c r="L195" s="83"/>
      <c r="M195" s="83"/>
      <c r="N195" s="83"/>
      <c r="O195" s="83"/>
      <c r="P195" s="83"/>
      <c r="Q195" s="83"/>
      <c r="R195" s="83"/>
      <c r="S195" s="83"/>
      <c r="T195" s="84"/>
    </row>
    <row r="196" spans="1:20" ht="9" customHeight="1">
      <c r="A196" s="38" t="str">
        <f>IF(ISNA(INDEX($A$35:$T$175,MATCH($B196,$B$35:$B$175,0),1)),"",INDEX($A$35:$T$175,MATCH($B196,$B$35:$B$175,0),1))</f>
        <v/>
      </c>
      <c r="B196" s="70"/>
      <c r="C196" s="70"/>
      <c r="D196" s="70"/>
      <c r="E196" s="70"/>
      <c r="F196" s="70"/>
      <c r="G196" s="70"/>
      <c r="H196" s="70"/>
      <c r="I196" s="70"/>
      <c r="J196" s="22" t="str">
        <f>IF(ISNA(INDEX($A$35:$T$175,MATCH($B196,$B$35:$B$175,0),10)),"",INDEX($A$35:$T$175,MATCH($B196,$B$35:$B$175,0),10))</f>
        <v/>
      </c>
      <c r="K196" s="22" t="str">
        <f>IF(ISNA(INDEX($A$35:$T$175,MATCH($B196,$B$35:$B$175,0),11)),"",INDEX($A$35:$T$175,MATCH($B196,$B$35:$B$175,0),11))</f>
        <v/>
      </c>
      <c r="L196" s="22" t="str">
        <f>IF(ISNA(INDEX($A$35:$T$175,MATCH($B196,$B$35:$B$175,0),12)),"",INDEX($A$35:$T$175,MATCH($B196,$B$35:$B$175,0),12))</f>
        <v/>
      </c>
      <c r="M196" s="22" t="str">
        <f>IF(ISNA(INDEX($A$35:$T$175,MATCH($B196,$B$35:$B$175,0),13)),"",INDEX($A$35:$T$175,MATCH($B196,$B$35:$B$175,0),13))</f>
        <v/>
      </c>
      <c r="N196" s="22" t="str">
        <f>IF(ISNA(INDEX($A$35:$T$175,MATCH($B196,$B$35:$B$175,0),14)),"",INDEX($A$35:$T$175,MATCH($B196,$B$35:$B$175,0),14))</f>
        <v/>
      </c>
      <c r="O196" s="22" t="str">
        <f>IF(ISNA(INDEX($A$35:$T$175,MATCH($B196,$B$35:$B$175,0),15)),"",INDEX($A$35:$T$175,MATCH($B196,$B$35:$B$175,0),15))</f>
        <v/>
      </c>
      <c r="P196" s="22" t="str">
        <f>IF(ISNA(INDEX($A$35:$T$175,MATCH($B196,$B$35:$B$175,0),16)),"",INDEX($A$35:$T$175,MATCH($B196,$B$35:$B$175,0),16))</f>
        <v/>
      </c>
      <c r="Q196" s="35" t="str">
        <f>IF(ISNA(INDEX($A$35:$T$175,MATCH($B196,$B$35:$B$175,0),17)),"",INDEX($A$35:$T$175,MATCH($B196,$B$35:$B$175,0),17))</f>
        <v/>
      </c>
      <c r="R196" s="35" t="str">
        <f>IF(ISNA(INDEX($A$35:$T$175,MATCH($B196,$B$35:$B$175,0),18)),"",INDEX($A$35:$T$175,MATCH($B196,$B$35:$B$175,0),18))</f>
        <v/>
      </c>
      <c r="S196" s="35" t="str">
        <f>IF(ISNA(INDEX($A$35:$T$175,MATCH($B196,$B$35:$B$175,0),19)),"",INDEX($A$35:$T$175,MATCH($B196,$B$35:$B$175,0),19))</f>
        <v/>
      </c>
      <c r="T196" s="24" t="s">
        <v>40</v>
      </c>
    </row>
    <row r="197" spans="1:20">
      <c r="A197" s="25" t="s">
        <v>28</v>
      </c>
      <c r="B197" s="74"/>
      <c r="C197" s="74"/>
      <c r="D197" s="74"/>
      <c r="E197" s="74"/>
      <c r="F197" s="74"/>
      <c r="G197" s="74"/>
      <c r="H197" s="74"/>
      <c r="I197" s="74"/>
      <c r="J197" s="27">
        <f t="shared" ref="J197:P197" si="57">SUM(J196:J196)</f>
        <v>0</v>
      </c>
      <c r="K197" s="27">
        <f t="shared" si="57"/>
        <v>0</v>
      </c>
      <c r="L197" s="27">
        <f t="shared" si="57"/>
        <v>0</v>
      </c>
      <c r="M197" s="27">
        <f t="shared" si="57"/>
        <v>0</v>
      </c>
      <c r="N197" s="27">
        <f t="shared" si="57"/>
        <v>0</v>
      </c>
      <c r="O197" s="27">
        <f t="shared" si="57"/>
        <v>0</v>
      </c>
      <c r="P197" s="27">
        <f t="shared" si="57"/>
        <v>0</v>
      </c>
      <c r="Q197" s="25">
        <f>COUNTIF(Q196:Q196,"E")</f>
        <v>0</v>
      </c>
      <c r="R197" s="25">
        <f>COUNTIF(R196:R196,"C")</f>
        <v>0</v>
      </c>
      <c r="S197" s="25">
        <f>COUNTIF(S196:S196,"VP")</f>
        <v>0</v>
      </c>
      <c r="T197" s="26"/>
    </row>
    <row r="198" spans="1:20" ht="26.25" customHeight="1">
      <c r="A198" s="71" t="s">
        <v>54</v>
      </c>
      <c r="B198" s="72"/>
      <c r="C198" s="72"/>
      <c r="D198" s="72"/>
      <c r="E198" s="72"/>
      <c r="F198" s="72"/>
      <c r="G198" s="72"/>
      <c r="H198" s="72"/>
      <c r="I198" s="73"/>
      <c r="J198" s="27">
        <f t="shared" ref="J198:S198" si="58">SUM(J194,J197)</f>
        <v>57</v>
      </c>
      <c r="K198" s="27">
        <f t="shared" si="58"/>
        <v>22</v>
      </c>
      <c r="L198" s="27">
        <f t="shared" si="58"/>
        <v>18</v>
      </c>
      <c r="M198" s="27">
        <f t="shared" si="58"/>
        <v>2</v>
      </c>
      <c r="N198" s="27">
        <f t="shared" si="58"/>
        <v>42</v>
      </c>
      <c r="O198" s="27">
        <f t="shared" si="58"/>
        <v>60</v>
      </c>
      <c r="P198" s="27">
        <f t="shared" si="58"/>
        <v>102</v>
      </c>
      <c r="Q198" s="27">
        <f t="shared" si="58"/>
        <v>10</v>
      </c>
      <c r="R198" s="27">
        <f t="shared" si="58"/>
        <v>2</v>
      </c>
      <c r="S198" s="27">
        <f t="shared" si="58"/>
        <v>0</v>
      </c>
      <c r="T198" s="60">
        <f>12/49</f>
        <v>0.24489795918367346</v>
      </c>
    </row>
    <row r="199" spans="1:20">
      <c r="A199" s="139" t="s">
        <v>55</v>
      </c>
      <c r="B199" s="140"/>
      <c r="C199" s="140"/>
      <c r="D199" s="140"/>
      <c r="E199" s="140"/>
      <c r="F199" s="140"/>
      <c r="G199" s="140"/>
      <c r="H199" s="140"/>
      <c r="I199" s="140"/>
      <c r="J199" s="141"/>
      <c r="K199" s="27">
        <f t="shared" ref="K199:P199" si="59">K194*14+K197*12</f>
        <v>308</v>
      </c>
      <c r="L199" s="27">
        <f t="shared" si="59"/>
        <v>252</v>
      </c>
      <c r="M199" s="27">
        <f t="shared" si="59"/>
        <v>28</v>
      </c>
      <c r="N199" s="27">
        <f t="shared" si="59"/>
        <v>588</v>
      </c>
      <c r="O199" s="27">
        <f t="shared" si="59"/>
        <v>840</v>
      </c>
      <c r="P199" s="27">
        <f t="shared" si="59"/>
        <v>1428</v>
      </c>
      <c r="Q199" s="85"/>
      <c r="R199" s="86"/>
      <c r="S199" s="86"/>
      <c r="T199" s="87"/>
    </row>
    <row r="200" spans="1:20">
      <c r="A200" s="142"/>
      <c r="B200" s="143"/>
      <c r="C200" s="143"/>
      <c r="D200" s="143"/>
      <c r="E200" s="143"/>
      <c r="F200" s="143"/>
      <c r="G200" s="143"/>
      <c r="H200" s="143"/>
      <c r="I200" s="143"/>
      <c r="J200" s="144"/>
      <c r="K200" s="94">
        <f>SUM(K199:M199)</f>
        <v>588</v>
      </c>
      <c r="L200" s="95"/>
      <c r="M200" s="96"/>
      <c r="N200" s="91">
        <f>SUM(N199:O199)</f>
        <v>1428</v>
      </c>
      <c r="O200" s="92"/>
      <c r="P200" s="93"/>
      <c r="Q200" s="88"/>
      <c r="R200" s="89"/>
      <c r="S200" s="89"/>
      <c r="T200" s="90"/>
    </row>
    <row r="201" spans="1:20" ht="15" customHeight="1">
      <c r="A201" s="74" t="s">
        <v>66</v>
      </c>
      <c r="B201" s="163"/>
      <c r="C201" s="163"/>
      <c r="D201" s="163"/>
      <c r="E201" s="163"/>
      <c r="F201" s="163"/>
      <c r="G201" s="163"/>
      <c r="H201" s="163"/>
      <c r="I201" s="163"/>
      <c r="J201" s="163"/>
      <c r="K201" s="163"/>
      <c r="L201" s="163"/>
      <c r="M201" s="163"/>
      <c r="N201" s="163"/>
      <c r="O201" s="163"/>
      <c r="P201" s="163"/>
      <c r="Q201" s="163"/>
      <c r="R201" s="163"/>
      <c r="S201" s="163"/>
      <c r="T201" s="163"/>
    </row>
    <row r="202" spans="1:20" ht="26.25" customHeight="1">
      <c r="A202" s="74" t="s">
        <v>30</v>
      </c>
      <c r="B202" s="74" t="s">
        <v>29</v>
      </c>
      <c r="C202" s="74"/>
      <c r="D202" s="74"/>
      <c r="E202" s="74"/>
      <c r="F202" s="74"/>
      <c r="G202" s="74"/>
      <c r="H202" s="74"/>
      <c r="I202" s="74"/>
      <c r="J202" s="97" t="s">
        <v>44</v>
      </c>
      <c r="K202" s="97" t="s">
        <v>27</v>
      </c>
      <c r="L202" s="97"/>
      <c r="M202" s="97"/>
      <c r="N202" s="97" t="s">
        <v>45</v>
      </c>
      <c r="O202" s="97"/>
      <c r="P202" s="97"/>
      <c r="Q202" s="97" t="s">
        <v>26</v>
      </c>
      <c r="R202" s="97"/>
      <c r="S202" s="97"/>
      <c r="T202" s="97" t="s">
        <v>25</v>
      </c>
    </row>
    <row r="203" spans="1:20">
      <c r="A203" s="74"/>
      <c r="B203" s="74"/>
      <c r="C203" s="74"/>
      <c r="D203" s="74"/>
      <c r="E203" s="74"/>
      <c r="F203" s="74"/>
      <c r="G203" s="74"/>
      <c r="H203" s="74"/>
      <c r="I203" s="74"/>
      <c r="J203" s="97"/>
      <c r="K203" s="36" t="s">
        <v>31</v>
      </c>
      <c r="L203" s="36" t="s">
        <v>32</v>
      </c>
      <c r="M203" s="36" t="s">
        <v>33</v>
      </c>
      <c r="N203" s="36" t="s">
        <v>37</v>
      </c>
      <c r="O203" s="36" t="s">
        <v>9</v>
      </c>
      <c r="P203" s="36" t="s">
        <v>34</v>
      </c>
      <c r="Q203" s="36" t="s">
        <v>35</v>
      </c>
      <c r="R203" s="36" t="s">
        <v>31</v>
      </c>
      <c r="S203" s="36" t="s">
        <v>36</v>
      </c>
      <c r="T203" s="97"/>
    </row>
    <row r="204" spans="1:20" ht="17.25" customHeight="1">
      <c r="A204" s="82" t="s">
        <v>63</v>
      </c>
      <c r="B204" s="83"/>
      <c r="C204" s="83"/>
      <c r="D204" s="83"/>
      <c r="E204" s="83"/>
      <c r="F204" s="83"/>
      <c r="G204" s="83"/>
      <c r="H204" s="83"/>
      <c r="I204" s="83"/>
      <c r="J204" s="83"/>
      <c r="K204" s="83"/>
      <c r="L204" s="83"/>
      <c r="M204" s="83"/>
      <c r="N204" s="83"/>
      <c r="O204" s="83"/>
      <c r="P204" s="83"/>
      <c r="Q204" s="83"/>
      <c r="R204" s="83"/>
      <c r="S204" s="83"/>
      <c r="T204" s="84"/>
    </row>
    <row r="205" spans="1:20">
      <c r="A205" s="38" t="str">
        <f t="shared" ref="A205:A213" si="60">IF(ISNA(INDEX($A$35:$T$175,MATCH($B205,$B$35:$B$175,0),1)),"",INDEX($A$35:$T$175,MATCH($B205,$B$35:$B$175,0),1))</f>
        <v>ELM0014</v>
      </c>
      <c r="B205" s="78" t="s">
        <v>147</v>
      </c>
      <c r="C205" s="78"/>
      <c r="D205" s="78"/>
      <c r="E205" s="78"/>
      <c r="F205" s="78"/>
      <c r="G205" s="78"/>
      <c r="H205" s="78"/>
      <c r="I205" s="78"/>
      <c r="J205" s="22">
        <f t="shared" ref="J205:J213" si="61">IF(ISNA(INDEX($A$35:$T$175,MATCH($B205,$B$35:$B$175,0),10)),"",INDEX($A$35:$T$175,MATCH($B205,$B$35:$B$175,0),10))</f>
        <v>5</v>
      </c>
      <c r="K205" s="22">
        <f t="shared" ref="K205:K213" si="62">IF(ISNA(INDEX($A$35:$T$175,MATCH($B205,$B$35:$B$175,0),11)),"",INDEX($A$35:$T$175,MATCH($B205,$B$35:$B$175,0),11))</f>
        <v>2</v>
      </c>
      <c r="L205" s="22">
        <f t="shared" ref="L205:L213" si="63">IF(ISNA(INDEX($A$35:$T$175,MATCH($B205,$B$35:$B$175,0),12)),"",INDEX($A$35:$T$175,MATCH($B205,$B$35:$B$175,0),12))</f>
        <v>2</v>
      </c>
      <c r="M205" s="22">
        <f t="shared" ref="M205:M213" si="64">IF(ISNA(INDEX($A$35:$T$175,MATCH($B205,$B$35:$B$175,0),13)),"",INDEX($A$35:$T$175,MATCH($B205,$B$35:$B$175,0),13))</f>
        <v>0</v>
      </c>
      <c r="N205" s="22">
        <f t="shared" ref="N205:N213" si="65">IF(ISNA(INDEX($A$35:$T$175,MATCH($B205,$B$35:$B$175,0),14)),"",INDEX($A$35:$T$175,MATCH($B205,$B$35:$B$175,0),14))</f>
        <v>4</v>
      </c>
      <c r="O205" s="22">
        <f t="shared" ref="O205:O213" si="66">IF(ISNA(INDEX($A$35:$T$175,MATCH($B205,$B$35:$B$175,0),15)),"",INDEX($A$35:$T$175,MATCH($B205,$B$35:$B$175,0),15))</f>
        <v>5</v>
      </c>
      <c r="P205" s="22">
        <f t="shared" ref="P205:P213" si="67">IF(ISNA(INDEX($A$35:$T$175,MATCH($B205,$B$35:$B$175,0),16)),"",INDEX($A$35:$T$175,MATCH($B205,$B$35:$B$175,0),16))</f>
        <v>9</v>
      </c>
      <c r="Q205" s="35" t="str">
        <f t="shared" ref="Q205:Q213" si="68">IF(ISNA(INDEX($A$35:$T$175,MATCH($B205,$B$35:$B$175,0),17)),"",INDEX($A$35:$T$175,MATCH($B205,$B$35:$B$175,0),17))</f>
        <v>E</v>
      </c>
      <c r="R205" s="35">
        <f t="shared" ref="R205:R213" si="69">IF(ISNA(INDEX($A$35:$T$175,MATCH($B205,$B$35:$B$175,0),18)),"",INDEX($A$35:$T$175,MATCH($B205,$B$35:$B$175,0),18))</f>
        <v>0</v>
      </c>
      <c r="S205" s="35">
        <f t="shared" ref="S205:S213" si="70">IF(ISNA(INDEX($A$35:$T$175,MATCH($B205,$B$35:$B$175,0),19)),"",INDEX($A$35:$T$175,MATCH($B205,$B$35:$B$175,0),19))</f>
        <v>0</v>
      </c>
      <c r="T205" s="21" t="s">
        <v>42</v>
      </c>
    </row>
    <row r="206" spans="1:20">
      <c r="A206" s="38" t="str">
        <f t="shared" si="60"/>
        <v>ELM0013</v>
      </c>
      <c r="B206" s="78" t="s">
        <v>149</v>
      </c>
      <c r="C206" s="78"/>
      <c r="D206" s="78"/>
      <c r="E206" s="78"/>
      <c r="F206" s="78"/>
      <c r="G206" s="78"/>
      <c r="H206" s="78"/>
      <c r="I206" s="78"/>
      <c r="J206" s="22">
        <f t="shared" si="61"/>
        <v>6</v>
      </c>
      <c r="K206" s="22">
        <f t="shared" si="62"/>
        <v>2</v>
      </c>
      <c r="L206" s="22">
        <f t="shared" si="63"/>
        <v>1</v>
      </c>
      <c r="M206" s="22">
        <f t="shared" si="64"/>
        <v>1</v>
      </c>
      <c r="N206" s="22">
        <f t="shared" si="65"/>
        <v>4</v>
      </c>
      <c r="O206" s="22">
        <f t="shared" si="66"/>
        <v>7</v>
      </c>
      <c r="P206" s="22">
        <f t="shared" si="67"/>
        <v>11</v>
      </c>
      <c r="Q206" s="35" t="str">
        <f t="shared" si="68"/>
        <v>E</v>
      </c>
      <c r="R206" s="35">
        <f t="shared" si="69"/>
        <v>0</v>
      </c>
      <c r="S206" s="35">
        <f t="shared" si="70"/>
        <v>0</v>
      </c>
      <c r="T206" s="21" t="s">
        <v>42</v>
      </c>
    </row>
    <row r="207" spans="1:20">
      <c r="A207" s="38" t="str">
        <f t="shared" si="60"/>
        <v>ELM0016</v>
      </c>
      <c r="B207" s="78" t="s">
        <v>151</v>
      </c>
      <c r="C207" s="78"/>
      <c r="D207" s="78"/>
      <c r="E207" s="78"/>
      <c r="F207" s="78"/>
      <c r="G207" s="78"/>
      <c r="H207" s="78"/>
      <c r="I207" s="78"/>
      <c r="J207" s="22">
        <f t="shared" si="61"/>
        <v>5</v>
      </c>
      <c r="K207" s="22">
        <f t="shared" si="62"/>
        <v>1</v>
      </c>
      <c r="L207" s="22">
        <f t="shared" si="63"/>
        <v>1</v>
      </c>
      <c r="M207" s="22">
        <f t="shared" si="64"/>
        <v>1</v>
      </c>
      <c r="N207" s="22">
        <f t="shared" si="65"/>
        <v>3</v>
      </c>
      <c r="O207" s="22">
        <f t="shared" si="66"/>
        <v>6</v>
      </c>
      <c r="P207" s="22">
        <f t="shared" si="67"/>
        <v>9</v>
      </c>
      <c r="Q207" s="35" t="str">
        <f t="shared" si="68"/>
        <v>E</v>
      </c>
      <c r="R207" s="35">
        <f t="shared" si="69"/>
        <v>0</v>
      </c>
      <c r="S207" s="35">
        <f t="shared" si="70"/>
        <v>0</v>
      </c>
      <c r="T207" s="21" t="s">
        <v>42</v>
      </c>
    </row>
    <row r="208" spans="1:20">
      <c r="A208" s="38" t="str">
        <f t="shared" si="60"/>
        <v>ELM0017</v>
      </c>
      <c r="B208" s="78" t="s">
        <v>153</v>
      </c>
      <c r="C208" s="78"/>
      <c r="D208" s="78"/>
      <c r="E208" s="78"/>
      <c r="F208" s="78"/>
      <c r="G208" s="78"/>
      <c r="H208" s="78"/>
      <c r="I208" s="78"/>
      <c r="J208" s="22">
        <f t="shared" si="61"/>
        <v>5</v>
      </c>
      <c r="K208" s="22">
        <f t="shared" si="62"/>
        <v>2</v>
      </c>
      <c r="L208" s="22">
        <f t="shared" si="63"/>
        <v>1</v>
      </c>
      <c r="M208" s="22">
        <f t="shared" si="64"/>
        <v>1</v>
      </c>
      <c r="N208" s="22">
        <f t="shared" si="65"/>
        <v>4</v>
      </c>
      <c r="O208" s="22">
        <f t="shared" si="66"/>
        <v>5</v>
      </c>
      <c r="P208" s="22">
        <f t="shared" si="67"/>
        <v>9</v>
      </c>
      <c r="Q208" s="35" t="str">
        <f t="shared" si="68"/>
        <v>E</v>
      </c>
      <c r="R208" s="35">
        <f t="shared" si="69"/>
        <v>0</v>
      </c>
      <c r="S208" s="35">
        <f t="shared" si="70"/>
        <v>0</v>
      </c>
      <c r="T208" s="21" t="s">
        <v>42</v>
      </c>
    </row>
    <row r="209" spans="1:20">
      <c r="A209" s="38" t="str">
        <f t="shared" si="60"/>
        <v>ELX0202</v>
      </c>
      <c r="B209" s="78" t="s">
        <v>159</v>
      </c>
      <c r="C209" s="78"/>
      <c r="D209" s="78"/>
      <c r="E209" s="78"/>
      <c r="F209" s="78"/>
      <c r="G209" s="78"/>
      <c r="H209" s="78"/>
      <c r="I209" s="78"/>
      <c r="J209" s="22">
        <f t="shared" si="61"/>
        <v>3</v>
      </c>
      <c r="K209" s="22">
        <f t="shared" si="62"/>
        <v>2</v>
      </c>
      <c r="L209" s="22">
        <f t="shared" si="63"/>
        <v>1</v>
      </c>
      <c r="M209" s="22">
        <f t="shared" si="64"/>
        <v>0</v>
      </c>
      <c r="N209" s="22">
        <f t="shared" si="65"/>
        <v>3</v>
      </c>
      <c r="O209" s="22">
        <f t="shared" si="66"/>
        <v>2</v>
      </c>
      <c r="P209" s="22">
        <f t="shared" si="67"/>
        <v>5</v>
      </c>
      <c r="Q209" s="35">
        <f t="shared" si="68"/>
        <v>0</v>
      </c>
      <c r="R209" s="35" t="str">
        <f t="shared" si="69"/>
        <v>C</v>
      </c>
      <c r="S209" s="35">
        <f t="shared" si="70"/>
        <v>0</v>
      </c>
      <c r="T209" s="21" t="s">
        <v>42</v>
      </c>
    </row>
    <row r="210" spans="1:20">
      <c r="A210" s="38" t="str">
        <f t="shared" si="60"/>
        <v>ELM0103</v>
      </c>
      <c r="B210" s="78" t="s">
        <v>161</v>
      </c>
      <c r="C210" s="78"/>
      <c r="D210" s="78"/>
      <c r="E210" s="78"/>
      <c r="F210" s="78"/>
      <c r="G210" s="78"/>
      <c r="H210" s="78"/>
      <c r="I210" s="78"/>
      <c r="J210" s="22">
        <f t="shared" si="61"/>
        <v>4</v>
      </c>
      <c r="K210" s="22">
        <f t="shared" si="62"/>
        <v>2</v>
      </c>
      <c r="L210" s="22">
        <f t="shared" si="63"/>
        <v>1</v>
      </c>
      <c r="M210" s="22">
        <f t="shared" si="64"/>
        <v>0</v>
      </c>
      <c r="N210" s="22">
        <f t="shared" si="65"/>
        <v>3</v>
      </c>
      <c r="O210" s="22">
        <f t="shared" si="66"/>
        <v>4</v>
      </c>
      <c r="P210" s="22">
        <f t="shared" si="67"/>
        <v>7</v>
      </c>
      <c r="Q210" s="35" t="str">
        <f t="shared" si="68"/>
        <v>E</v>
      </c>
      <c r="R210" s="35">
        <f t="shared" si="69"/>
        <v>0</v>
      </c>
      <c r="S210" s="35">
        <f t="shared" si="70"/>
        <v>0</v>
      </c>
      <c r="T210" s="21" t="s">
        <v>42</v>
      </c>
    </row>
    <row r="211" spans="1:20">
      <c r="A211" s="38" t="str">
        <f t="shared" si="60"/>
        <v>ELM0067</v>
      </c>
      <c r="B211" s="78" t="s">
        <v>163</v>
      </c>
      <c r="C211" s="78"/>
      <c r="D211" s="78"/>
      <c r="E211" s="78"/>
      <c r="F211" s="78"/>
      <c r="G211" s="78"/>
      <c r="H211" s="78"/>
      <c r="I211" s="78"/>
      <c r="J211" s="22">
        <f t="shared" si="61"/>
        <v>5</v>
      </c>
      <c r="K211" s="22">
        <f t="shared" si="62"/>
        <v>2</v>
      </c>
      <c r="L211" s="22">
        <f t="shared" si="63"/>
        <v>2</v>
      </c>
      <c r="M211" s="22">
        <f t="shared" si="64"/>
        <v>0</v>
      </c>
      <c r="N211" s="22">
        <f t="shared" si="65"/>
        <v>4</v>
      </c>
      <c r="O211" s="22">
        <f t="shared" si="66"/>
        <v>5</v>
      </c>
      <c r="P211" s="22">
        <f t="shared" si="67"/>
        <v>9</v>
      </c>
      <c r="Q211" s="35" t="str">
        <f t="shared" si="68"/>
        <v>E</v>
      </c>
      <c r="R211" s="35">
        <f t="shared" si="69"/>
        <v>0</v>
      </c>
      <c r="S211" s="35">
        <f t="shared" si="70"/>
        <v>0</v>
      </c>
      <c r="T211" s="21" t="s">
        <v>42</v>
      </c>
    </row>
    <row r="212" spans="1:20">
      <c r="A212" s="38" t="str">
        <f t="shared" si="60"/>
        <v>ELM0125</v>
      </c>
      <c r="B212" s="78" t="s">
        <v>165</v>
      </c>
      <c r="C212" s="78"/>
      <c r="D212" s="78"/>
      <c r="E212" s="78"/>
      <c r="F212" s="78"/>
      <c r="G212" s="78"/>
      <c r="H212" s="78"/>
      <c r="I212" s="78"/>
      <c r="J212" s="22">
        <f t="shared" si="61"/>
        <v>4</v>
      </c>
      <c r="K212" s="22">
        <f t="shared" si="62"/>
        <v>2</v>
      </c>
      <c r="L212" s="22">
        <f t="shared" si="63"/>
        <v>2</v>
      </c>
      <c r="M212" s="22">
        <f t="shared" si="64"/>
        <v>0</v>
      </c>
      <c r="N212" s="22">
        <f t="shared" si="65"/>
        <v>4</v>
      </c>
      <c r="O212" s="22">
        <f t="shared" si="66"/>
        <v>3</v>
      </c>
      <c r="P212" s="22">
        <f t="shared" si="67"/>
        <v>7</v>
      </c>
      <c r="Q212" s="35" t="str">
        <f t="shared" si="68"/>
        <v>E</v>
      </c>
      <c r="R212" s="35">
        <f t="shared" si="69"/>
        <v>0</v>
      </c>
      <c r="S212" s="35">
        <f t="shared" si="70"/>
        <v>0</v>
      </c>
      <c r="T212" s="21" t="s">
        <v>42</v>
      </c>
    </row>
    <row r="213" spans="1:20">
      <c r="A213" s="38" t="str">
        <f t="shared" si="60"/>
        <v>ELM0118</v>
      </c>
      <c r="B213" s="78" t="s">
        <v>167</v>
      </c>
      <c r="C213" s="78"/>
      <c r="D213" s="78"/>
      <c r="E213" s="78"/>
      <c r="F213" s="78"/>
      <c r="G213" s="78"/>
      <c r="H213" s="78"/>
      <c r="I213" s="78"/>
      <c r="J213" s="22">
        <f t="shared" si="61"/>
        <v>4</v>
      </c>
      <c r="K213" s="22">
        <f t="shared" si="62"/>
        <v>2</v>
      </c>
      <c r="L213" s="22">
        <f t="shared" si="63"/>
        <v>2</v>
      </c>
      <c r="M213" s="22">
        <f t="shared" si="64"/>
        <v>0</v>
      </c>
      <c r="N213" s="22">
        <f t="shared" si="65"/>
        <v>4</v>
      </c>
      <c r="O213" s="22">
        <f t="shared" si="66"/>
        <v>3</v>
      </c>
      <c r="P213" s="22">
        <f t="shared" si="67"/>
        <v>7</v>
      </c>
      <c r="Q213" s="35" t="str">
        <f t="shared" si="68"/>
        <v>E</v>
      </c>
      <c r="R213" s="35">
        <f t="shared" si="69"/>
        <v>0</v>
      </c>
      <c r="S213" s="35">
        <f t="shared" si="70"/>
        <v>0</v>
      </c>
      <c r="T213" s="21" t="s">
        <v>42</v>
      </c>
    </row>
    <row r="214" spans="1:20" s="53" customFormat="1">
      <c r="A214" s="38" t="str">
        <f t="shared" ref="A214:A215" si="71">IF(ISNA(INDEX($A$35:$T$175,MATCH($B214,$B$35:$B$175,0),1)),"",INDEX($A$35:$T$175,MATCH($B214,$B$35:$B$175,0),1))</f>
        <v>ELM0040</v>
      </c>
      <c r="B214" s="78" t="s">
        <v>169</v>
      </c>
      <c r="C214" s="78"/>
      <c r="D214" s="78"/>
      <c r="E214" s="78"/>
      <c r="F214" s="78"/>
      <c r="G214" s="78"/>
      <c r="H214" s="78"/>
      <c r="I214" s="78"/>
      <c r="J214" s="22">
        <f t="shared" ref="J214:J217" si="72">IF(ISNA(INDEX($A$35:$T$175,MATCH($B214,$B$35:$B$175,0),10)),"",INDEX($A$35:$T$175,MATCH($B214,$B$35:$B$175,0),10))</f>
        <v>4</v>
      </c>
      <c r="K214" s="22">
        <f t="shared" ref="K214:K217" si="73">IF(ISNA(INDEX($A$35:$T$175,MATCH($B214,$B$35:$B$175,0),11)),"",INDEX($A$35:$T$175,MATCH($B214,$B$35:$B$175,0),11))</f>
        <v>1</v>
      </c>
      <c r="L214" s="22">
        <f t="shared" ref="L214:L217" si="74">IF(ISNA(INDEX($A$35:$T$175,MATCH($B214,$B$35:$B$175,0),12)),"",INDEX($A$35:$T$175,MATCH($B214,$B$35:$B$175,0),12))</f>
        <v>2</v>
      </c>
      <c r="M214" s="22">
        <f t="shared" ref="M214:M217" si="75">IF(ISNA(INDEX($A$35:$T$175,MATCH($B214,$B$35:$B$175,0),13)),"",INDEX($A$35:$T$175,MATCH($B214,$B$35:$B$175,0),13))</f>
        <v>0</v>
      </c>
      <c r="N214" s="22">
        <f t="shared" ref="N214:N217" si="76">IF(ISNA(INDEX($A$35:$T$175,MATCH($B214,$B$35:$B$175,0),14)),"",INDEX($A$35:$T$175,MATCH($B214,$B$35:$B$175,0),14))</f>
        <v>3</v>
      </c>
      <c r="O214" s="22">
        <f t="shared" ref="O214:O217" si="77">IF(ISNA(INDEX($A$35:$T$175,MATCH($B214,$B$35:$B$175,0),15)),"",INDEX($A$35:$T$175,MATCH($B214,$B$35:$B$175,0),15))</f>
        <v>4</v>
      </c>
      <c r="P214" s="22">
        <f t="shared" ref="P214:P217" si="78">IF(ISNA(INDEX($A$35:$T$175,MATCH($B214,$B$35:$B$175,0),16)),"",INDEX($A$35:$T$175,MATCH($B214,$B$35:$B$175,0),16))</f>
        <v>7</v>
      </c>
      <c r="Q214" s="35" t="str">
        <f t="shared" ref="Q214:Q217" si="79">IF(ISNA(INDEX($A$35:$T$175,MATCH($B214,$B$35:$B$175,0),17)),"",INDEX($A$35:$T$175,MATCH($B214,$B$35:$B$175,0),17))</f>
        <v>E</v>
      </c>
      <c r="R214" s="35">
        <f t="shared" ref="R214:R217" si="80">IF(ISNA(INDEX($A$35:$T$175,MATCH($B214,$B$35:$B$175,0),18)),"",INDEX($A$35:$T$175,MATCH($B214,$B$35:$B$175,0),18))</f>
        <v>0</v>
      </c>
      <c r="S214" s="35">
        <f t="shared" ref="S214:S217" si="81">IF(ISNA(INDEX($A$35:$T$175,MATCH($B214,$B$35:$B$175,0),19)),"",INDEX($A$35:$T$175,MATCH($B214,$B$35:$B$175,0),19))</f>
        <v>0</v>
      </c>
      <c r="T214" s="55" t="s">
        <v>42</v>
      </c>
    </row>
    <row r="215" spans="1:20" s="53" customFormat="1">
      <c r="A215" s="38" t="str">
        <f t="shared" si="71"/>
        <v>ELM0141</v>
      </c>
      <c r="B215" s="78" t="s">
        <v>293</v>
      </c>
      <c r="C215" s="78"/>
      <c r="D215" s="78"/>
      <c r="E215" s="78"/>
      <c r="F215" s="78"/>
      <c r="G215" s="78"/>
      <c r="H215" s="78"/>
      <c r="I215" s="78"/>
      <c r="J215" s="22">
        <f t="shared" si="72"/>
        <v>3</v>
      </c>
      <c r="K215" s="22">
        <f t="shared" si="73"/>
        <v>1</v>
      </c>
      <c r="L215" s="22">
        <f t="shared" si="74"/>
        <v>2</v>
      </c>
      <c r="M215" s="22">
        <f t="shared" si="75"/>
        <v>0</v>
      </c>
      <c r="N215" s="22">
        <f t="shared" si="76"/>
        <v>3</v>
      </c>
      <c r="O215" s="22">
        <f t="shared" si="77"/>
        <v>2</v>
      </c>
      <c r="P215" s="22">
        <f t="shared" si="78"/>
        <v>5</v>
      </c>
      <c r="Q215" s="35" t="str">
        <f t="shared" si="79"/>
        <v>E</v>
      </c>
      <c r="R215" s="35">
        <f t="shared" si="80"/>
        <v>0</v>
      </c>
      <c r="S215" s="35">
        <f t="shared" si="81"/>
        <v>0</v>
      </c>
      <c r="T215" s="55" t="s">
        <v>42</v>
      </c>
    </row>
    <row r="216" spans="1:20">
      <c r="A216" s="38" t="str">
        <f t="shared" ref="A216:A223" si="82">IF(ISNA(INDEX($A$35:$T$175,MATCH($B216,$B$35:$B$175,0),1)),"",INDEX($A$35:$T$175,MATCH($B216,$B$35:$B$175,0),1))</f>
        <v>ELM0133</v>
      </c>
      <c r="B216" s="78" t="s">
        <v>173</v>
      </c>
      <c r="C216" s="78"/>
      <c r="D216" s="78"/>
      <c r="E216" s="78"/>
      <c r="F216" s="78"/>
      <c r="G216" s="78"/>
      <c r="H216" s="78"/>
      <c r="I216" s="78"/>
      <c r="J216" s="22">
        <f>IF(ISNA(INDEX($A$35:$T$175,MATCH($B216,$B$35:$B$175,0),10)),"",INDEX($A$35:$T$175,MATCH($B216,$B$35:$B$175,0),10))</f>
        <v>3</v>
      </c>
      <c r="K216" s="215" t="str">
        <f>IF(ISNA(INDEX($A$35:$T$175,MATCH($B216,$B$35:$B$175,0),11)),"",INDEX($A$35:$T$175,MATCH($B216,$B$35:$B$175,0),11))</f>
        <v>3săpt.x30ore=90 ore</v>
      </c>
      <c r="L216" s="216"/>
      <c r="M216" s="217"/>
      <c r="N216" s="22">
        <f>IF(ISNA(INDEX($A$35:$T$175,MATCH($B216,$B$35:$B$175,0),14)),"",INDEX($A$35:$T$175,MATCH($B216,$B$35:$B$175,0),14))</f>
        <v>1</v>
      </c>
      <c r="O216" s="22">
        <f>IF(ISNA(INDEX($A$35:$T$175,MATCH($B216,$B$35:$B$175,0),15)),"",INDEX($A$35:$T$175,MATCH($B216,$B$35:$B$175,0),15))</f>
        <v>4</v>
      </c>
      <c r="P216" s="22">
        <f>IF(ISNA(INDEX($A$35:$T$175,MATCH($B216,$B$35:$B$175,0),16)),"",INDEX($A$35:$T$175,MATCH($B216,$B$35:$B$175,0),16))</f>
        <v>5</v>
      </c>
      <c r="Q216" s="35">
        <f>IF(ISNA(INDEX($A$35:$T$175,MATCH($B216,$B$35:$B$175,0),17)),"",INDEX($A$35:$T$175,MATCH($B216,$B$35:$B$175,0),17))</f>
        <v>0</v>
      </c>
      <c r="R216" s="35" t="str">
        <f>IF(ISNA(INDEX($A$35:$T$175,MATCH($B216,$B$35:$B$175,0),18)),"",INDEX($A$35:$T$175,MATCH($B216,$B$35:$B$175,0),18))</f>
        <v>C</v>
      </c>
      <c r="S216" s="35">
        <f>IF(ISNA(INDEX($A$35:$T$175,MATCH($B216,$B$35:$B$175,0),19)),"",INDEX($A$35:$T$175,MATCH($B216,$B$35:$B$175,0),19))</f>
        <v>0</v>
      </c>
      <c r="T216" s="21" t="s">
        <v>42</v>
      </c>
    </row>
    <row r="217" spans="1:20" s="53" customFormat="1">
      <c r="A217" s="38" t="str">
        <f t="shared" si="82"/>
        <v>ELM0058</v>
      </c>
      <c r="B217" s="78" t="s">
        <v>176</v>
      </c>
      <c r="C217" s="78"/>
      <c r="D217" s="78"/>
      <c r="E217" s="78"/>
      <c r="F217" s="78"/>
      <c r="G217" s="78"/>
      <c r="H217" s="78"/>
      <c r="I217" s="78"/>
      <c r="J217" s="22">
        <f t="shared" si="72"/>
        <v>5</v>
      </c>
      <c r="K217" s="22">
        <f t="shared" si="73"/>
        <v>2</v>
      </c>
      <c r="L217" s="22">
        <f t="shared" si="74"/>
        <v>2</v>
      </c>
      <c r="M217" s="22">
        <f t="shared" si="75"/>
        <v>0</v>
      </c>
      <c r="N217" s="22">
        <f t="shared" si="76"/>
        <v>4</v>
      </c>
      <c r="O217" s="22">
        <f t="shared" si="77"/>
        <v>5</v>
      </c>
      <c r="P217" s="22">
        <f t="shared" si="78"/>
        <v>9</v>
      </c>
      <c r="Q217" s="35" t="str">
        <f t="shared" si="79"/>
        <v>E</v>
      </c>
      <c r="R217" s="35">
        <f t="shared" si="80"/>
        <v>0</v>
      </c>
      <c r="S217" s="35">
        <f t="shared" si="81"/>
        <v>0</v>
      </c>
      <c r="T217" s="55" t="s">
        <v>42</v>
      </c>
    </row>
    <row r="218" spans="1:20">
      <c r="A218" s="38" t="str">
        <f t="shared" si="82"/>
        <v>ELM0066</v>
      </c>
      <c r="B218" s="78" t="s">
        <v>178</v>
      </c>
      <c r="C218" s="78"/>
      <c r="D218" s="78"/>
      <c r="E218" s="78"/>
      <c r="F218" s="78"/>
      <c r="G218" s="78"/>
      <c r="H218" s="78"/>
      <c r="I218" s="78"/>
      <c r="J218" s="22">
        <f t="shared" ref="J218:J223" si="83">IF(ISNA(INDEX($A$35:$T$175,MATCH($B218,$B$35:$B$175,0),10)),"",INDEX($A$35:$T$175,MATCH($B218,$B$35:$B$175,0),10))</f>
        <v>5</v>
      </c>
      <c r="K218" s="22">
        <f t="shared" ref="K218:K223" si="84">IF(ISNA(INDEX($A$35:$T$175,MATCH($B218,$B$35:$B$175,0),11)),"",INDEX($A$35:$T$175,MATCH($B218,$B$35:$B$175,0),11))</f>
        <v>2</v>
      </c>
      <c r="L218" s="22">
        <f t="shared" ref="L218:L223" si="85">IF(ISNA(INDEX($A$35:$T$175,MATCH($B218,$B$35:$B$175,0),12)),"",INDEX($A$35:$T$175,MATCH($B218,$B$35:$B$175,0),12))</f>
        <v>2</v>
      </c>
      <c r="M218" s="22">
        <f t="shared" ref="M218:M223" si="86">IF(ISNA(INDEX($A$35:$T$175,MATCH($B218,$B$35:$B$175,0),13)),"",INDEX($A$35:$T$175,MATCH($B218,$B$35:$B$175,0),13))</f>
        <v>0</v>
      </c>
      <c r="N218" s="22">
        <f t="shared" ref="N218:N223" si="87">IF(ISNA(INDEX($A$35:$T$175,MATCH($B218,$B$35:$B$175,0),14)),"",INDEX($A$35:$T$175,MATCH($B218,$B$35:$B$175,0),14))</f>
        <v>4</v>
      </c>
      <c r="O218" s="22">
        <f t="shared" ref="O218:O223" si="88">IF(ISNA(INDEX($A$35:$T$175,MATCH($B218,$B$35:$B$175,0),15)),"",INDEX($A$35:$T$175,MATCH($B218,$B$35:$B$175,0),15))</f>
        <v>5</v>
      </c>
      <c r="P218" s="22">
        <f t="shared" ref="P218:P223" si="89">IF(ISNA(INDEX($A$35:$T$175,MATCH($B218,$B$35:$B$175,0),16)),"",INDEX($A$35:$T$175,MATCH($B218,$B$35:$B$175,0),16))</f>
        <v>9</v>
      </c>
      <c r="Q218" s="35" t="str">
        <f t="shared" ref="Q218:Q223" si="90">IF(ISNA(INDEX($A$35:$T$175,MATCH($B218,$B$35:$B$175,0),17)),"",INDEX($A$35:$T$175,MATCH($B218,$B$35:$B$175,0),17))</f>
        <v>E</v>
      </c>
      <c r="R218" s="35">
        <f t="shared" ref="R218:R223" si="91">IF(ISNA(INDEX($A$35:$T$175,MATCH($B218,$B$35:$B$175,0),18)),"",INDEX($A$35:$T$175,MATCH($B218,$B$35:$B$175,0),18))</f>
        <v>0</v>
      </c>
      <c r="S218" s="35">
        <f t="shared" ref="S218:S223" si="92">IF(ISNA(INDEX($A$35:$T$175,MATCH($B218,$B$35:$B$175,0),19)),"",INDEX($A$35:$T$175,MATCH($B218,$B$35:$B$175,0),19))</f>
        <v>0</v>
      </c>
      <c r="T218" s="21" t="s">
        <v>42</v>
      </c>
    </row>
    <row r="219" spans="1:20">
      <c r="A219" s="38" t="str">
        <f t="shared" si="82"/>
        <v>ELM0095</v>
      </c>
      <c r="B219" s="78" t="s">
        <v>180</v>
      </c>
      <c r="C219" s="78"/>
      <c r="D219" s="78"/>
      <c r="E219" s="78"/>
      <c r="F219" s="78"/>
      <c r="G219" s="78"/>
      <c r="H219" s="78"/>
      <c r="I219" s="78"/>
      <c r="J219" s="22">
        <f t="shared" si="83"/>
        <v>5</v>
      </c>
      <c r="K219" s="22">
        <f t="shared" si="84"/>
        <v>2</v>
      </c>
      <c r="L219" s="22">
        <f t="shared" si="85"/>
        <v>1</v>
      </c>
      <c r="M219" s="22">
        <f t="shared" si="86"/>
        <v>0</v>
      </c>
      <c r="N219" s="22">
        <f t="shared" si="87"/>
        <v>3</v>
      </c>
      <c r="O219" s="22">
        <f t="shared" si="88"/>
        <v>6</v>
      </c>
      <c r="P219" s="22">
        <f t="shared" si="89"/>
        <v>9</v>
      </c>
      <c r="Q219" s="35" t="str">
        <f t="shared" si="90"/>
        <v>E</v>
      </c>
      <c r="R219" s="35">
        <f t="shared" si="91"/>
        <v>0</v>
      </c>
      <c r="S219" s="35">
        <f t="shared" si="92"/>
        <v>0</v>
      </c>
      <c r="T219" s="21" t="s">
        <v>42</v>
      </c>
    </row>
    <row r="220" spans="1:20">
      <c r="A220" s="38" t="str">
        <f t="shared" si="82"/>
        <v>ELM0249</v>
      </c>
      <c r="B220" s="78" t="s">
        <v>182</v>
      </c>
      <c r="C220" s="78"/>
      <c r="D220" s="78"/>
      <c r="E220" s="78"/>
      <c r="F220" s="78"/>
      <c r="G220" s="78"/>
      <c r="H220" s="78"/>
      <c r="I220" s="78"/>
      <c r="J220" s="22">
        <f t="shared" si="83"/>
        <v>4</v>
      </c>
      <c r="K220" s="22">
        <f t="shared" si="84"/>
        <v>1</v>
      </c>
      <c r="L220" s="22">
        <f t="shared" si="85"/>
        <v>2</v>
      </c>
      <c r="M220" s="22">
        <f t="shared" si="86"/>
        <v>0</v>
      </c>
      <c r="N220" s="22">
        <f t="shared" si="87"/>
        <v>3</v>
      </c>
      <c r="O220" s="22">
        <f t="shared" si="88"/>
        <v>4</v>
      </c>
      <c r="P220" s="22">
        <f t="shared" si="89"/>
        <v>7</v>
      </c>
      <c r="Q220" s="35" t="str">
        <f t="shared" si="90"/>
        <v>E</v>
      </c>
      <c r="R220" s="35">
        <f t="shared" si="91"/>
        <v>0</v>
      </c>
      <c r="S220" s="35">
        <f t="shared" si="92"/>
        <v>0</v>
      </c>
      <c r="T220" s="21" t="s">
        <v>42</v>
      </c>
    </row>
    <row r="221" spans="1:20">
      <c r="A221" s="38" t="str">
        <f t="shared" si="82"/>
        <v>ELM0210</v>
      </c>
      <c r="B221" s="79" t="s">
        <v>184</v>
      </c>
      <c r="C221" s="80"/>
      <c r="D221" s="80"/>
      <c r="E221" s="80"/>
      <c r="F221" s="80"/>
      <c r="G221" s="80"/>
      <c r="H221" s="80"/>
      <c r="I221" s="81"/>
      <c r="J221" s="22">
        <f t="shared" si="83"/>
        <v>5</v>
      </c>
      <c r="K221" s="22">
        <f t="shared" si="84"/>
        <v>2</v>
      </c>
      <c r="L221" s="22">
        <f t="shared" si="85"/>
        <v>2</v>
      </c>
      <c r="M221" s="22">
        <f t="shared" si="86"/>
        <v>0</v>
      </c>
      <c r="N221" s="22">
        <f t="shared" si="87"/>
        <v>4</v>
      </c>
      <c r="O221" s="22">
        <f t="shared" si="88"/>
        <v>5</v>
      </c>
      <c r="P221" s="22">
        <f t="shared" si="89"/>
        <v>9</v>
      </c>
      <c r="Q221" s="35" t="str">
        <f t="shared" si="90"/>
        <v>E</v>
      </c>
      <c r="R221" s="35">
        <f t="shared" si="91"/>
        <v>0</v>
      </c>
      <c r="S221" s="35">
        <f t="shared" si="92"/>
        <v>0</v>
      </c>
      <c r="T221" s="21" t="s">
        <v>42</v>
      </c>
    </row>
    <row r="222" spans="1:20">
      <c r="A222" s="38" t="str">
        <f t="shared" si="82"/>
        <v>ELX0122</v>
      </c>
      <c r="B222" s="79" t="s">
        <v>188</v>
      </c>
      <c r="C222" s="80"/>
      <c r="D222" s="80"/>
      <c r="E222" s="80"/>
      <c r="F222" s="80"/>
      <c r="G222" s="80"/>
      <c r="H222" s="80"/>
      <c r="I222" s="81"/>
      <c r="J222" s="22">
        <f t="shared" si="83"/>
        <v>3</v>
      </c>
      <c r="K222" s="22">
        <f t="shared" si="84"/>
        <v>1</v>
      </c>
      <c r="L222" s="22">
        <f t="shared" si="85"/>
        <v>1</v>
      </c>
      <c r="M222" s="22">
        <f t="shared" si="86"/>
        <v>0</v>
      </c>
      <c r="N222" s="22">
        <f t="shared" si="87"/>
        <v>2</v>
      </c>
      <c r="O222" s="22">
        <f t="shared" si="88"/>
        <v>3</v>
      </c>
      <c r="P222" s="22">
        <f t="shared" si="89"/>
        <v>5</v>
      </c>
      <c r="Q222" s="35">
        <f t="shared" si="90"/>
        <v>0</v>
      </c>
      <c r="R222" s="35" t="str">
        <f t="shared" si="91"/>
        <v>C</v>
      </c>
      <c r="S222" s="35">
        <f t="shared" si="92"/>
        <v>0</v>
      </c>
      <c r="T222" s="21" t="s">
        <v>42</v>
      </c>
    </row>
    <row r="223" spans="1:20">
      <c r="A223" s="38" t="str">
        <f t="shared" si="82"/>
        <v>ELM0241</v>
      </c>
      <c r="B223" s="78" t="s">
        <v>186</v>
      </c>
      <c r="C223" s="78"/>
      <c r="D223" s="78"/>
      <c r="E223" s="78"/>
      <c r="F223" s="78"/>
      <c r="G223" s="78"/>
      <c r="H223" s="78"/>
      <c r="I223" s="78"/>
      <c r="J223" s="22">
        <f t="shared" si="83"/>
        <v>3</v>
      </c>
      <c r="K223" s="22">
        <f t="shared" si="84"/>
        <v>1</v>
      </c>
      <c r="L223" s="22">
        <f t="shared" si="85"/>
        <v>2</v>
      </c>
      <c r="M223" s="22">
        <f t="shared" si="86"/>
        <v>0</v>
      </c>
      <c r="N223" s="22">
        <f t="shared" si="87"/>
        <v>3</v>
      </c>
      <c r="O223" s="22">
        <f t="shared" si="88"/>
        <v>2</v>
      </c>
      <c r="P223" s="22">
        <f t="shared" si="89"/>
        <v>5</v>
      </c>
      <c r="Q223" s="35" t="str">
        <f t="shared" si="90"/>
        <v>E</v>
      </c>
      <c r="R223" s="35">
        <f t="shared" si="91"/>
        <v>0</v>
      </c>
      <c r="S223" s="35">
        <f t="shared" si="92"/>
        <v>0</v>
      </c>
      <c r="T223" s="21" t="s">
        <v>42</v>
      </c>
    </row>
    <row r="224" spans="1:20">
      <c r="A224" s="25" t="s">
        <v>28</v>
      </c>
      <c r="B224" s="75"/>
      <c r="C224" s="76"/>
      <c r="D224" s="76"/>
      <c r="E224" s="76"/>
      <c r="F224" s="76"/>
      <c r="G224" s="76"/>
      <c r="H224" s="76"/>
      <c r="I224" s="77"/>
      <c r="J224" s="27">
        <f t="shared" ref="J224:P224" si="93">SUM(J205:J223)</f>
        <v>81</v>
      </c>
      <c r="K224" s="27">
        <f t="shared" si="93"/>
        <v>30</v>
      </c>
      <c r="L224" s="27">
        <f t="shared" si="93"/>
        <v>29</v>
      </c>
      <c r="M224" s="27">
        <f t="shared" si="93"/>
        <v>3</v>
      </c>
      <c r="N224" s="27">
        <f t="shared" si="93"/>
        <v>63</v>
      </c>
      <c r="O224" s="27">
        <f t="shared" si="93"/>
        <v>80</v>
      </c>
      <c r="P224" s="27">
        <f t="shared" si="93"/>
        <v>143</v>
      </c>
      <c r="Q224" s="25">
        <f>COUNTIF(Q205:Q223,"E")</f>
        <v>16</v>
      </c>
      <c r="R224" s="25">
        <f>COUNTIF(R205:R223,"C")</f>
        <v>3</v>
      </c>
      <c r="S224" s="25">
        <f>COUNTIF(S205:S223,"VP")</f>
        <v>0</v>
      </c>
      <c r="T224" s="21"/>
    </row>
    <row r="225" spans="1:20" ht="13.5" customHeight="1">
      <c r="A225" s="82" t="s">
        <v>77</v>
      </c>
      <c r="B225" s="83"/>
      <c r="C225" s="83"/>
      <c r="D225" s="83"/>
      <c r="E225" s="83"/>
      <c r="F225" s="83"/>
      <c r="G225" s="83"/>
      <c r="H225" s="83"/>
      <c r="I225" s="83"/>
      <c r="J225" s="83"/>
      <c r="K225" s="83"/>
      <c r="L225" s="83"/>
      <c r="M225" s="83"/>
      <c r="N225" s="83"/>
      <c r="O225" s="83"/>
      <c r="P225" s="83"/>
      <c r="Q225" s="83"/>
      <c r="R225" s="83"/>
      <c r="S225" s="83"/>
      <c r="T225" s="84"/>
    </row>
    <row r="226" spans="1:20">
      <c r="A226" s="38" t="str">
        <f>IF(ISNA(INDEX($A$35:$T$175,MATCH($B226,$B$35:$B$175,0),1)),"",INDEX($A$35:$T$175,MATCH($B226,$B$35:$B$175,0),1))</f>
        <v>ELM0059</v>
      </c>
      <c r="B226" s="78" t="s">
        <v>190</v>
      </c>
      <c r="C226" s="78"/>
      <c r="D226" s="78"/>
      <c r="E226" s="78"/>
      <c r="F226" s="78"/>
      <c r="G226" s="78"/>
      <c r="H226" s="78"/>
      <c r="I226" s="78"/>
      <c r="J226" s="22">
        <f>IF(ISNA(INDEX($A$35:$T$175,MATCH($B226,$B$35:$B$175,0),10)),"",INDEX($A$35:$T$175,MATCH($B226,$B$35:$B$175,0),10))</f>
        <v>5</v>
      </c>
      <c r="K226" s="22">
        <f>IF(ISNA(INDEX($A$35:$T$175,MATCH($B226,$B$35:$B$175,0),11)),"",INDEX($A$35:$T$175,MATCH($B226,$B$35:$B$175,0),11))</f>
        <v>2</v>
      </c>
      <c r="L226" s="22">
        <f>IF(ISNA(INDEX($A$35:$T$175,MATCH($B226,$B$35:$B$175,0),12)),"",INDEX($A$35:$T$175,MATCH($B226,$B$35:$B$175,0),12))</f>
        <v>2</v>
      </c>
      <c r="M226" s="22">
        <f>IF(ISNA(INDEX($A$35:$T$175,MATCH($B226,$B$35:$B$175,0),13)),"",INDEX($A$35:$T$175,MATCH($B226,$B$35:$B$175,0),13))</f>
        <v>0</v>
      </c>
      <c r="N226" s="22">
        <f>IF(ISNA(INDEX($A$35:$T$175,MATCH($B226,$B$35:$B$175,0),14)),"",INDEX($A$35:$T$175,MATCH($B226,$B$35:$B$175,0),14))</f>
        <v>4</v>
      </c>
      <c r="O226" s="22">
        <f>IF(ISNA(INDEX($A$35:$T$175,MATCH($B226,$B$35:$B$175,0),15)),"",INDEX($A$35:$T$175,MATCH($B226,$B$35:$B$175,0),15))</f>
        <v>6</v>
      </c>
      <c r="P226" s="22">
        <f>IF(ISNA(INDEX($A$35:$T$175,MATCH($B226,$B$35:$B$175,0),16)),"",INDEX($A$35:$T$175,MATCH($B226,$B$35:$B$175,0),16))</f>
        <v>10</v>
      </c>
      <c r="Q226" s="35" t="str">
        <f>IF(ISNA(INDEX($A$35:$T$175,MATCH($B226,$B$35:$B$175,0),17)),"",INDEX($A$35:$T$175,MATCH($B226,$B$35:$B$175,0),17))</f>
        <v>E</v>
      </c>
      <c r="R226" s="35">
        <f>IF(ISNA(INDEX($A$35:$T$175,MATCH($B226,$B$35:$B$175,0),18)),"",INDEX($A$35:$T$175,MATCH($B226,$B$35:$B$175,0),18))</f>
        <v>0</v>
      </c>
      <c r="S226" s="35">
        <f>IF(ISNA(INDEX($A$35:$T$175,MATCH($B226,$B$35:$B$175,0),19)),"",INDEX($A$35:$T$175,MATCH($B226,$B$35:$B$175,0),19))</f>
        <v>0</v>
      </c>
      <c r="T226" s="21" t="s">
        <v>42</v>
      </c>
    </row>
    <row r="227" spans="1:20" s="53" customFormat="1">
      <c r="A227" s="38" t="str">
        <f t="shared" ref="A227:A230" si="94">IF(ISNA(INDEX($A$35:$T$175,MATCH($B227,$B$35:$B$175,0),1)),"",INDEX($A$35:$T$175,MATCH($B227,$B$35:$B$175,0),1))</f>
        <v>ELM0135</v>
      </c>
      <c r="B227" s="78" t="s">
        <v>192</v>
      </c>
      <c r="C227" s="78"/>
      <c r="D227" s="78"/>
      <c r="E227" s="78"/>
      <c r="F227" s="78"/>
      <c r="G227" s="78"/>
      <c r="H227" s="78"/>
      <c r="I227" s="78"/>
      <c r="J227" s="22">
        <f t="shared" ref="J227:J230" si="95">IF(ISNA(INDEX($A$35:$T$175,MATCH($B227,$B$35:$B$175,0),10)),"",INDEX($A$35:$T$175,MATCH($B227,$B$35:$B$175,0),10))</f>
        <v>4</v>
      </c>
      <c r="K227" s="22">
        <f t="shared" ref="K227:K230" si="96">IF(ISNA(INDEX($A$35:$T$175,MATCH($B227,$B$35:$B$175,0),11)),"",INDEX($A$35:$T$175,MATCH($B227,$B$35:$B$175,0),11))</f>
        <v>2</v>
      </c>
      <c r="L227" s="22">
        <f t="shared" ref="L227:L230" si="97">IF(ISNA(INDEX($A$35:$T$175,MATCH($B227,$B$35:$B$175,0),12)),"",INDEX($A$35:$T$175,MATCH($B227,$B$35:$B$175,0),12))</f>
        <v>1</v>
      </c>
      <c r="M227" s="22">
        <f t="shared" ref="M227:M230" si="98">IF(ISNA(INDEX($A$35:$T$175,MATCH($B227,$B$35:$B$175,0),13)),"",INDEX($A$35:$T$175,MATCH($B227,$B$35:$B$175,0),13))</f>
        <v>0</v>
      </c>
      <c r="N227" s="22">
        <f t="shared" ref="N227:N230" si="99">IF(ISNA(INDEX($A$35:$T$175,MATCH($B227,$B$35:$B$175,0),14)),"",INDEX($A$35:$T$175,MATCH($B227,$B$35:$B$175,0),14))</f>
        <v>3</v>
      </c>
      <c r="O227" s="22">
        <f t="shared" ref="O227:O230" si="100">IF(ISNA(INDEX($A$35:$T$175,MATCH($B227,$B$35:$B$175,0),15)),"",INDEX($A$35:$T$175,MATCH($B227,$B$35:$B$175,0),15))</f>
        <v>5</v>
      </c>
      <c r="P227" s="22">
        <f t="shared" ref="P227:P230" si="101">IF(ISNA(INDEX($A$35:$T$175,MATCH($B227,$B$35:$B$175,0),16)),"",INDEX($A$35:$T$175,MATCH($B227,$B$35:$B$175,0),16))</f>
        <v>8</v>
      </c>
      <c r="Q227" s="35" t="str">
        <f t="shared" ref="Q227:Q230" si="102">IF(ISNA(INDEX($A$35:$T$175,MATCH($B227,$B$35:$B$175,0),17)),"",INDEX($A$35:$T$175,MATCH($B227,$B$35:$B$175,0),17))</f>
        <v>E</v>
      </c>
      <c r="R227" s="35">
        <f t="shared" ref="R227:R230" si="103">IF(ISNA(INDEX($A$35:$T$175,MATCH($B227,$B$35:$B$175,0),18)),"",INDEX($A$35:$T$175,MATCH($B227,$B$35:$B$175,0),18))</f>
        <v>0</v>
      </c>
      <c r="S227" s="35">
        <f t="shared" ref="S227:S230" si="104">IF(ISNA(INDEX($A$35:$T$175,MATCH($B227,$B$35:$B$175,0),19)),"",INDEX($A$35:$T$175,MATCH($B227,$B$35:$B$175,0),19))</f>
        <v>0</v>
      </c>
      <c r="T227" s="55" t="s">
        <v>42</v>
      </c>
    </row>
    <row r="228" spans="1:20" s="53" customFormat="1">
      <c r="A228" s="38" t="str">
        <f t="shared" si="94"/>
        <v>ELM0132</v>
      </c>
      <c r="B228" s="78" t="s">
        <v>194</v>
      </c>
      <c r="C228" s="78"/>
      <c r="D228" s="78"/>
      <c r="E228" s="78"/>
      <c r="F228" s="78"/>
      <c r="G228" s="78"/>
      <c r="H228" s="78"/>
      <c r="I228" s="78"/>
      <c r="J228" s="22">
        <f t="shared" si="95"/>
        <v>4</v>
      </c>
      <c r="K228" s="22">
        <f t="shared" si="96"/>
        <v>1</v>
      </c>
      <c r="L228" s="22">
        <f t="shared" si="97"/>
        <v>2</v>
      </c>
      <c r="M228" s="22">
        <f t="shared" si="98"/>
        <v>0</v>
      </c>
      <c r="N228" s="22">
        <f t="shared" si="99"/>
        <v>3</v>
      </c>
      <c r="O228" s="22">
        <f t="shared" si="100"/>
        <v>5</v>
      </c>
      <c r="P228" s="22">
        <f t="shared" si="101"/>
        <v>8</v>
      </c>
      <c r="Q228" s="35" t="str">
        <f t="shared" si="102"/>
        <v>E</v>
      </c>
      <c r="R228" s="35">
        <f t="shared" si="103"/>
        <v>0</v>
      </c>
      <c r="S228" s="35">
        <f t="shared" si="104"/>
        <v>0</v>
      </c>
      <c r="T228" s="55" t="s">
        <v>42</v>
      </c>
    </row>
    <row r="229" spans="1:20" s="53" customFormat="1">
      <c r="A229" s="38" t="str">
        <f t="shared" si="94"/>
        <v>ELM0104</v>
      </c>
      <c r="B229" s="79" t="s">
        <v>196</v>
      </c>
      <c r="C229" s="80"/>
      <c r="D229" s="80"/>
      <c r="E229" s="80"/>
      <c r="F229" s="80"/>
      <c r="G229" s="80"/>
      <c r="H229" s="80"/>
      <c r="I229" s="81"/>
      <c r="J229" s="22">
        <f t="shared" si="95"/>
        <v>4</v>
      </c>
      <c r="K229" s="22">
        <f t="shared" si="96"/>
        <v>2</v>
      </c>
      <c r="L229" s="22">
        <f t="shared" si="97"/>
        <v>1</v>
      </c>
      <c r="M229" s="22">
        <f t="shared" si="98"/>
        <v>0</v>
      </c>
      <c r="N229" s="22">
        <f t="shared" si="99"/>
        <v>3</v>
      </c>
      <c r="O229" s="22">
        <f t="shared" si="100"/>
        <v>5</v>
      </c>
      <c r="P229" s="22">
        <f t="shared" si="101"/>
        <v>8</v>
      </c>
      <c r="Q229" s="35" t="str">
        <f t="shared" si="102"/>
        <v>E</v>
      </c>
      <c r="R229" s="35">
        <f t="shared" si="103"/>
        <v>0</v>
      </c>
      <c r="S229" s="35">
        <f t="shared" si="104"/>
        <v>0</v>
      </c>
      <c r="T229" s="55" t="s">
        <v>42</v>
      </c>
    </row>
    <row r="230" spans="1:20" s="53" customFormat="1">
      <c r="A230" s="38" t="str">
        <f t="shared" si="94"/>
        <v>ELM0116</v>
      </c>
      <c r="B230" s="79" t="s">
        <v>198</v>
      </c>
      <c r="C230" s="80"/>
      <c r="D230" s="80"/>
      <c r="E230" s="80"/>
      <c r="F230" s="80"/>
      <c r="G230" s="80"/>
      <c r="H230" s="80"/>
      <c r="I230" s="81"/>
      <c r="J230" s="22">
        <f t="shared" si="95"/>
        <v>4</v>
      </c>
      <c r="K230" s="22">
        <f t="shared" si="96"/>
        <v>1</v>
      </c>
      <c r="L230" s="22">
        <f t="shared" si="97"/>
        <v>2</v>
      </c>
      <c r="M230" s="22">
        <f t="shared" si="98"/>
        <v>0</v>
      </c>
      <c r="N230" s="22">
        <f t="shared" si="99"/>
        <v>3</v>
      </c>
      <c r="O230" s="22">
        <f t="shared" si="100"/>
        <v>5</v>
      </c>
      <c r="P230" s="22">
        <f t="shared" si="101"/>
        <v>8</v>
      </c>
      <c r="Q230" s="35" t="str">
        <f t="shared" si="102"/>
        <v>E</v>
      </c>
      <c r="R230" s="35">
        <f t="shared" si="103"/>
        <v>0</v>
      </c>
      <c r="S230" s="35">
        <f t="shared" si="104"/>
        <v>0</v>
      </c>
      <c r="T230" s="55" t="s">
        <v>42</v>
      </c>
    </row>
    <row r="231" spans="1:20">
      <c r="A231" s="38" t="str">
        <f>IF(ISNA(INDEX($A$35:$T$175,MATCH($B231,$B$35:$B$175,0),1)),"",INDEX($A$35:$T$175,MATCH($B231,$B$35:$B$175,0),1))</f>
        <v>ELX0055</v>
      </c>
      <c r="B231" s="79" t="s">
        <v>200</v>
      </c>
      <c r="C231" s="80"/>
      <c r="D231" s="80"/>
      <c r="E231" s="80"/>
      <c r="F231" s="80"/>
      <c r="G231" s="80"/>
      <c r="H231" s="80"/>
      <c r="I231" s="81"/>
      <c r="J231" s="22">
        <f>IF(ISNA(INDEX($A$35:$T$175,MATCH($B231,$B$35:$B$175,0),10)),"",INDEX($A$35:$T$175,MATCH($B231,$B$35:$B$175,0),10))</f>
        <v>3</v>
      </c>
      <c r="K231" s="22">
        <f>IF(ISNA(INDEX($A$35:$T$175,MATCH($B231,$B$35:$B$175,0),11)),"",INDEX($A$35:$T$175,MATCH($B231,$B$35:$B$175,0),11))</f>
        <v>2</v>
      </c>
      <c r="L231" s="22">
        <f>IF(ISNA(INDEX($A$35:$T$175,MATCH($B231,$B$35:$B$175,0),12)),"",INDEX($A$35:$T$175,MATCH($B231,$B$35:$B$175,0),12))</f>
        <v>1</v>
      </c>
      <c r="M231" s="22">
        <f>IF(ISNA(INDEX($A$35:$T$175,MATCH($B231,$B$35:$B$175,0),13)),"",INDEX($A$35:$T$175,MATCH($B231,$B$35:$B$175,0),13))</f>
        <v>0</v>
      </c>
      <c r="N231" s="22">
        <f>IF(ISNA(INDEX($A$35:$T$175,MATCH($B231,$B$35:$B$175,0),14)),"",INDEX($A$35:$T$175,MATCH($B231,$B$35:$B$175,0),14))</f>
        <v>3</v>
      </c>
      <c r="O231" s="22">
        <f>IF(ISNA(INDEX($A$35:$T$175,MATCH($B231,$B$35:$B$175,0),15)),"",INDEX($A$35:$T$175,MATCH($B231,$B$35:$B$175,0),15))</f>
        <v>3</v>
      </c>
      <c r="P231" s="22">
        <f>IF(ISNA(INDEX($A$35:$T$175,MATCH($B231,$B$35:$B$175,0),16)),"",INDEX($A$35:$T$175,MATCH($B231,$B$35:$B$175,0),16))</f>
        <v>6</v>
      </c>
      <c r="Q231" s="35">
        <f>IF(ISNA(INDEX($A$35:$T$175,MATCH($B231,$B$35:$B$175,0),17)),"",INDEX($A$35:$T$175,MATCH($B231,$B$35:$B$175,0),17))</f>
        <v>0</v>
      </c>
      <c r="R231" s="35" t="str">
        <f>IF(ISNA(INDEX($A$35:$T$175,MATCH($B231,$B$35:$B$175,0),18)),"",INDEX($A$35:$T$175,MATCH($B231,$B$35:$B$175,0),18))</f>
        <v>C</v>
      </c>
      <c r="S231" s="35">
        <f>IF(ISNA(INDEX($A$35:$T$175,MATCH($B231,$B$35:$B$175,0),19)),"",INDEX($A$35:$T$175,MATCH($B231,$B$35:$B$175,0),19))</f>
        <v>0</v>
      </c>
      <c r="T231" s="21" t="s">
        <v>42</v>
      </c>
    </row>
    <row r="232" spans="1:20">
      <c r="A232" s="38" t="str">
        <f>IF(ISNA(INDEX($A$35:$T$175,MATCH($B232,$B$35:$B$175,0),1)),"",INDEX($A$35:$T$175,MATCH($B232,$B$35:$B$175,0),1))</f>
        <v>ELX0123</v>
      </c>
      <c r="B232" s="79" t="s">
        <v>202</v>
      </c>
      <c r="C232" s="80"/>
      <c r="D232" s="80"/>
      <c r="E232" s="80"/>
      <c r="F232" s="80"/>
      <c r="G232" s="80"/>
      <c r="H232" s="80"/>
      <c r="I232" s="81"/>
      <c r="J232" s="22">
        <f>IF(ISNA(INDEX($A$35:$T$175,MATCH($B232,$B$35:$B$175,0),10)),"",INDEX($A$35:$T$175,MATCH($B232,$B$35:$B$175,0),10))</f>
        <v>3</v>
      </c>
      <c r="K232" s="22">
        <f>IF(ISNA(INDEX($A$35:$T$175,MATCH($B232,$B$35:$B$175,0),11)),"",INDEX($A$35:$T$175,MATCH($B232,$B$35:$B$175,0),11))</f>
        <v>1</v>
      </c>
      <c r="L232" s="22">
        <f>IF(ISNA(INDEX($A$35:$T$175,MATCH($B232,$B$35:$B$175,0),12)),"",INDEX($A$35:$T$175,MATCH($B232,$B$35:$B$175,0),12))</f>
        <v>1</v>
      </c>
      <c r="M232" s="22">
        <f>IF(ISNA(INDEX($A$35:$T$175,MATCH($B232,$B$35:$B$175,0),13)),"",INDEX($A$35:$T$175,MATCH($B232,$B$35:$B$175,0),13))</f>
        <v>0</v>
      </c>
      <c r="N232" s="22">
        <f>IF(ISNA(INDEX($A$35:$T$175,MATCH($B232,$B$35:$B$175,0),14)),"",INDEX($A$35:$T$175,MATCH($B232,$B$35:$B$175,0),14))</f>
        <v>2</v>
      </c>
      <c r="O232" s="22">
        <f>IF(ISNA(INDEX($A$35:$T$175,MATCH($B232,$B$35:$B$175,0),15)),"",INDEX($A$35:$T$175,MATCH($B232,$B$35:$B$175,0),15))</f>
        <v>4</v>
      </c>
      <c r="P232" s="22">
        <f>IF(ISNA(INDEX($A$35:$T$175,MATCH($B232,$B$35:$B$175,0),16)),"",INDEX($A$35:$T$175,MATCH($B232,$B$35:$B$175,0),16))</f>
        <v>6</v>
      </c>
      <c r="Q232" s="35">
        <f>IF(ISNA(INDEX($A$35:$T$175,MATCH($B232,$B$35:$B$175,0),17)),"",INDEX($A$35:$T$175,MATCH($B232,$B$35:$B$175,0),17))</f>
        <v>0</v>
      </c>
      <c r="R232" s="35" t="str">
        <f>IF(ISNA(INDEX($A$35:$T$175,MATCH($B232,$B$35:$B$175,0),18)),"",INDEX($A$35:$T$175,MATCH($B232,$B$35:$B$175,0),18))</f>
        <v>C</v>
      </c>
      <c r="S232" s="35">
        <f>IF(ISNA(INDEX($A$35:$T$175,MATCH($B232,$B$35:$B$175,0),19)),"",INDEX($A$35:$T$175,MATCH($B232,$B$35:$B$175,0),19))</f>
        <v>0</v>
      </c>
      <c r="T232" s="21" t="s">
        <v>42</v>
      </c>
    </row>
    <row r="233" spans="1:20">
      <c r="A233" s="38" t="str">
        <f>IF(ISNA(INDEX($A$35:$T$175,MATCH($B233,$B$35:$B$175,0),1)),"",INDEX($A$35:$T$175,MATCH($B233,$B$35:$B$175,0),1))</f>
        <v>ELM0221</v>
      </c>
      <c r="B233" s="78" t="s">
        <v>204</v>
      </c>
      <c r="C233" s="78"/>
      <c r="D233" s="78"/>
      <c r="E233" s="78"/>
      <c r="F233" s="78"/>
      <c r="G233" s="78"/>
      <c r="H233" s="78"/>
      <c r="I233" s="78"/>
      <c r="J233" s="22">
        <f>IF(ISNA(INDEX($A$35:$T$175,MATCH($B233,$B$35:$B$175,0),10)),"",INDEX($A$35:$T$175,MATCH($B233,$B$35:$B$175,0),10))</f>
        <v>3</v>
      </c>
      <c r="K233" s="215" t="str">
        <f>IF(ISNA(INDEX($A$35:$T$175,MATCH($B233,$B$35:$B$175,0),11)),"",INDEX($A$35:$T$175,MATCH($B233,$B$35:$B$175,0),11))</f>
        <v>2săpt.x30ore=60ore</v>
      </c>
      <c r="L233" s="216"/>
      <c r="M233" s="217"/>
      <c r="N233" s="22">
        <f>IF(ISNA(INDEX($A$35:$T$175,MATCH($B233,$B$35:$B$175,0),14)),"",INDEX($A$35:$T$175,MATCH($B233,$B$35:$B$175,0),14))</f>
        <v>1</v>
      </c>
      <c r="O233" s="22">
        <f>IF(ISNA(INDEX($A$35:$T$175,MATCH($B233,$B$35:$B$175,0),15)),"",INDEX($A$35:$T$175,MATCH($B233,$B$35:$B$175,0),15))</f>
        <v>5</v>
      </c>
      <c r="P233" s="22">
        <f>IF(ISNA(INDEX($A$35:$T$175,MATCH($B233,$B$35:$B$175,0),16)),"",INDEX($A$35:$T$175,MATCH($B233,$B$35:$B$175,0),16))</f>
        <v>6</v>
      </c>
      <c r="Q233" s="35">
        <f>IF(ISNA(INDEX($A$35:$T$175,MATCH($B233,$B$35:$B$175,0),17)),"",INDEX($A$35:$T$175,MATCH($B233,$B$35:$B$175,0),17))</f>
        <v>0</v>
      </c>
      <c r="R233" s="35" t="str">
        <f>IF(ISNA(INDEX($A$35:$T$175,MATCH($B233,$B$35:$B$175,0),18)),"",INDEX($A$35:$T$175,MATCH($B233,$B$35:$B$175,0),18))</f>
        <v>C</v>
      </c>
      <c r="S233" s="35">
        <f>IF(ISNA(INDEX($A$35:$T$175,MATCH($B233,$B$35:$B$175,0),19)),"",INDEX($A$35:$T$175,MATCH($B233,$B$35:$B$175,0),19))</f>
        <v>0</v>
      </c>
      <c r="T233" s="21" t="s">
        <v>42</v>
      </c>
    </row>
    <row r="234" spans="1:20">
      <c r="A234" s="25" t="s">
        <v>28</v>
      </c>
      <c r="B234" s="74"/>
      <c r="C234" s="74"/>
      <c r="D234" s="74"/>
      <c r="E234" s="74"/>
      <c r="F234" s="74"/>
      <c r="G234" s="74"/>
      <c r="H234" s="74"/>
      <c r="I234" s="74"/>
      <c r="J234" s="27">
        <f t="shared" ref="J234:P234" si="105">SUM(J226:J233)</f>
        <v>30</v>
      </c>
      <c r="K234" s="27">
        <f t="shared" si="105"/>
        <v>11</v>
      </c>
      <c r="L234" s="27">
        <f t="shared" si="105"/>
        <v>10</v>
      </c>
      <c r="M234" s="27">
        <f t="shared" si="105"/>
        <v>0</v>
      </c>
      <c r="N234" s="27">
        <f t="shared" si="105"/>
        <v>22</v>
      </c>
      <c r="O234" s="27">
        <f t="shared" si="105"/>
        <v>38</v>
      </c>
      <c r="P234" s="27">
        <f t="shared" si="105"/>
        <v>60</v>
      </c>
      <c r="Q234" s="25">
        <f>COUNTIF(Q226:Q233,"E")</f>
        <v>5</v>
      </c>
      <c r="R234" s="25">
        <f>COUNTIF(R226:R233,"C")</f>
        <v>3</v>
      </c>
      <c r="S234" s="25">
        <f>COUNTIF(S226:S233,"VP")</f>
        <v>0</v>
      </c>
      <c r="T234" s="26"/>
    </row>
    <row r="235" spans="1:20" ht="25.5" customHeight="1">
      <c r="A235" s="71" t="s">
        <v>54</v>
      </c>
      <c r="B235" s="72"/>
      <c r="C235" s="72"/>
      <c r="D235" s="72"/>
      <c r="E235" s="72"/>
      <c r="F235" s="72"/>
      <c r="G235" s="72"/>
      <c r="H235" s="72"/>
      <c r="I235" s="73"/>
      <c r="J235" s="27">
        <f t="shared" ref="J235:S235" si="106">SUM(J224,J234)</f>
        <v>111</v>
      </c>
      <c r="K235" s="27">
        <f t="shared" si="106"/>
        <v>41</v>
      </c>
      <c r="L235" s="27">
        <f t="shared" si="106"/>
        <v>39</v>
      </c>
      <c r="M235" s="27">
        <f t="shared" si="106"/>
        <v>3</v>
      </c>
      <c r="N235" s="27">
        <f t="shared" si="106"/>
        <v>85</v>
      </c>
      <c r="O235" s="27">
        <f t="shared" si="106"/>
        <v>118</v>
      </c>
      <c r="P235" s="27">
        <f t="shared" si="106"/>
        <v>203</v>
      </c>
      <c r="Q235" s="27">
        <f t="shared" si="106"/>
        <v>21</v>
      </c>
      <c r="R235" s="27">
        <f t="shared" si="106"/>
        <v>6</v>
      </c>
      <c r="S235" s="27">
        <f t="shared" si="106"/>
        <v>0</v>
      </c>
      <c r="T235" s="67">
        <f>27/49</f>
        <v>0.55102040816326525</v>
      </c>
    </row>
    <row r="236" spans="1:20" ht="13.5" customHeight="1">
      <c r="A236" s="139" t="s">
        <v>55</v>
      </c>
      <c r="B236" s="140"/>
      <c r="C236" s="140"/>
      <c r="D236" s="140"/>
      <c r="E236" s="140"/>
      <c r="F236" s="140"/>
      <c r="G236" s="140"/>
      <c r="H236" s="140"/>
      <c r="I236" s="140"/>
      <c r="J236" s="141"/>
      <c r="K236" s="27">
        <f t="shared" ref="K236:P236" si="107">K224*14+K234*12</f>
        <v>552</v>
      </c>
      <c r="L236" s="27">
        <f t="shared" si="107"/>
        <v>526</v>
      </c>
      <c r="M236" s="27">
        <f t="shared" si="107"/>
        <v>42</v>
      </c>
      <c r="N236" s="27">
        <f t="shared" si="107"/>
        <v>1146</v>
      </c>
      <c r="O236" s="27">
        <f t="shared" si="107"/>
        <v>1576</v>
      </c>
      <c r="P236" s="27">
        <f t="shared" si="107"/>
        <v>2722</v>
      </c>
      <c r="Q236" s="85"/>
      <c r="R236" s="86"/>
      <c r="S236" s="86"/>
      <c r="T236" s="87"/>
    </row>
    <row r="237" spans="1:20" ht="16.5" customHeight="1">
      <c r="A237" s="142"/>
      <c r="B237" s="143"/>
      <c r="C237" s="143"/>
      <c r="D237" s="143"/>
      <c r="E237" s="143"/>
      <c r="F237" s="143"/>
      <c r="G237" s="143"/>
      <c r="H237" s="143"/>
      <c r="I237" s="143"/>
      <c r="J237" s="144"/>
      <c r="K237" s="94">
        <f>SUM(K236:M236)</f>
        <v>1120</v>
      </c>
      <c r="L237" s="95"/>
      <c r="M237" s="96"/>
      <c r="N237" s="91">
        <f>SUM(N236:O236)</f>
        <v>2722</v>
      </c>
      <c r="O237" s="92"/>
      <c r="P237" s="93"/>
      <c r="Q237" s="88"/>
      <c r="R237" s="89"/>
      <c r="S237" s="89"/>
      <c r="T237" s="90"/>
    </row>
    <row r="238" spans="1:20" ht="8.25" customHeight="1"/>
    <row r="239" spans="1:20" s="62" customFormat="1" ht="18.600000000000001" customHeight="1">
      <c r="K239" s="63" t="s">
        <v>270</v>
      </c>
    </row>
    <row r="240" spans="1:20" ht="12" customHeight="1"/>
    <row r="241" spans="1:20" ht="22.5" customHeight="1">
      <c r="A241" s="74" t="s">
        <v>75</v>
      </c>
      <c r="B241" s="163"/>
      <c r="C241" s="163"/>
      <c r="D241" s="163"/>
      <c r="E241" s="163"/>
      <c r="F241" s="163"/>
      <c r="G241" s="163"/>
      <c r="H241" s="163"/>
      <c r="I241" s="163"/>
      <c r="J241" s="163"/>
      <c r="K241" s="163"/>
      <c r="L241" s="163"/>
      <c r="M241" s="163"/>
      <c r="N241" s="163"/>
      <c r="O241" s="163"/>
      <c r="P241" s="163"/>
      <c r="Q241" s="163"/>
      <c r="R241" s="163"/>
      <c r="S241" s="163"/>
      <c r="T241" s="163"/>
    </row>
    <row r="242" spans="1:20" ht="25.5" customHeight="1">
      <c r="A242" s="74" t="s">
        <v>30</v>
      </c>
      <c r="B242" s="74" t="s">
        <v>29</v>
      </c>
      <c r="C242" s="74"/>
      <c r="D242" s="74"/>
      <c r="E242" s="74"/>
      <c r="F242" s="74"/>
      <c r="G242" s="74"/>
      <c r="H242" s="74"/>
      <c r="I242" s="74"/>
      <c r="J242" s="97" t="s">
        <v>44</v>
      </c>
      <c r="K242" s="97" t="s">
        <v>27</v>
      </c>
      <c r="L242" s="97"/>
      <c r="M242" s="97"/>
      <c r="N242" s="97" t="s">
        <v>45</v>
      </c>
      <c r="O242" s="97"/>
      <c r="P242" s="97"/>
      <c r="Q242" s="97" t="s">
        <v>26</v>
      </c>
      <c r="R242" s="97"/>
      <c r="S242" s="97"/>
      <c r="T242" s="97" t="s">
        <v>25</v>
      </c>
    </row>
    <row r="243" spans="1:20" ht="18" customHeight="1">
      <c r="A243" s="74"/>
      <c r="B243" s="74"/>
      <c r="C243" s="74"/>
      <c r="D243" s="74"/>
      <c r="E243" s="74"/>
      <c r="F243" s="74"/>
      <c r="G243" s="74"/>
      <c r="H243" s="74"/>
      <c r="I243" s="74"/>
      <c r="J243" s="97"/>
      <c r="K243" s="36" t="s">
        <v>31</v>
      </c>
      <c r="L243" s="36" t="s">
        <v>32</v>
      </c>
      <c r="M243" s="36" t="s">
        <v>33</v>
      </c>
      <c r="N243" s="36" t="s">
        <v>37</v>
      </c>
      <c r="O243" s="36" t="s">
        <v>9</v>
      </c>
      <c r="P243" s="36" t="s">
        <v>34</v>
      </c>
      <c r="Q243" s="36" t="s">
        <v>35</v>
      </c>
      <c r="R243" s="36" t="s">
        <v>31</v>
      </c>
      <c r="S243" s="36" t="s">
        <v>36</v>
      </c>
      <c r="T243" s="97"/>
    </row>
    <row r="244" spans="1:20" ht="19.5" customHeight="1">
      <c r="A244" s="82" t="s">
        <v>63</v>
      </c>
      <c r="B244" s="83"/>
      <c r="C244" s="83"/>
      <c r="D244" s="83"/>
      <c r="E244" s="83"/>
      <c r="F244" s="83"/>
      <c r="G244" s="83"/>
      <c r="H244" s="83"/>
      <c r="I244" s="83"/>
      <c r="J244" s="83"/>
      <c r="K244" s="83"/>
      <c r="L244" s="83"/>
      <c r="M244" s="83"/>
      <c r="N244" s="83"/>
      <c r="O244" s="83"/>
      <c r="P244" s="83"/>
      <c r="Q244" s="83"/>
      <c r="R244" s="83"/>
      <c r="S244" s="83"/>
      <c r="T244" s="84"/>
    </row>
    <row r="245" spans="1:20" ht="38.25">
      <c r="A245" s="61" t="str">
        <f t="shared" ref="A245:A250" si="108">IF(ISNA(INDEX($A$35:$T$175,MATCH($B245,$B$35:$B$175,0),1)),"",INDEX($A$35:$T$175,MATCH($B245,$B$35:$B$175,0),1))</f>
        <v>ELE/ELF/ ELG/ELI/ ELS1006</v>
      </c>
      <c r="B245" s="218" t="s">
        <v>129</v>
      </c>
      <c r="C245" s="218"/>
      <c r="D245" s="218"/>
      <c r="E245" s="218"/>
      <c r="F245" s="218"/>
      <c r="G245" s="218"/>
      <c r="H245" s="218"/>
      <c r="I245" s="218"/>
      <c r="J245" s="22">
        <f t="shared" ref="J245:J250" si="109">IF(ISNA(INDEX($A$35:$T$175,MATCH($B245,$B$35:$B$175,0),10)),"",INDEX($A$35:$T$175,MATCH($B245,$B$35:$B$175,0),10))</f>
        <v>3</v>
      </c>
      <c r="K245" s="22">
        <f t="shared" ref="K245:K250" si="110">IF(ISNA(INDEX($A$35:$T$175,MATCH($B245,$B$35:$B$175,0),11)),"",INDEX($A$35:$T$175,MATCH($B245,$B$35:$B$175,0),11))</f>
        <v>0</v>
      </c>
      <c r="L245" s="22">
        <f t="shared" ref="L245:L250" si="111">IF(ISNA(INDEX($A$35:$T$175,MATCH($B245,$B$35:$B$175,0),12)),"",INDEX($A$35:$T$175,MATCH($B245,$B$35:$B$175,0),12))</f>
        <v>0</v>
      </c>
      <c r="M245" s="22">
        <f t="shared" ref="M245:M250" si="112">IF(ISNA(INDEX($A$35:$T$175,MATCH($B245,$B$35:$B$175,0),13)),"",INDEX($A$35:$T$175,MATCH($B245,$B$35:$B$175,0),13))</f>
        <v>2</v>
      </c>
      <c r="N245" s="22">
        <f t="shared" ref="N245:N250" si="113">IF(ISNA(INDEX($A$35:$T$175,MATCH($B245,$B$35:$B$175,0),14)),"",INDEX($A$35:$T$175,MATCH($B245,$B$35:$B$175,0),14))</f>
        <v>2</v>
      </c>
      <c r="O245" s="22">
        <f t="shared" ref="O245:O250" si="114">IF(ISNA(INDEX($A$35:$T$175,MATCH($B245,$B$35:$B$175,0),15)),"",INDEX($A$35:$T$175,MATCH($B245,$B$35:$B$175,0),15))</f>
        <v>3</v>
      </c>
      <c r="P245" s="22">
        <f t="shared" ref="P245:P250" si="115">IF(ISNA(INDEX($A$35:$T$175,MATCH($B245,$B$35:$B$175,0),16)),"",INDEX($A$35:$T$175,MATCH($B245,$B$35:$B$175,0),16))</f>
        <v>5</v>
      </c>
      <c r="Q245" s="35">
        <f t="shared" ref="Q245:Q250" si="116">IF(ISNA(INDEX($A$35:$T$175,MATCH($B245,$B$35:$B$175,0),17)),"",INDEX($A$35:$T$175,MATCH($B245,$B$35:$B$175,0),17))</f>
        <v>0</v>
      </c>
      <c r="R245" s="35" t="str">
        <f t="shared" ref="R245:R250" si="117">IF(ISNA(INDEX($A$35:$T$175,MATCH($B245,$B$35:$B$175,0),18)),"",INDEX($A$35:$T$175,MATCH($B245,$B$35:$B$175,0),18))</f>
        <v>C</v>
      </c>
      <c r="S245" s="35">
        <f t="shared" ref="S245:S250" si="118">IF(ISNA(INDEX($A$35:$T$175,MATCH($B245,$B$35:$B$175,0),19)),"",INDEX($A$35:$T$175,MATCH($B245,$B$35:$B$175,0),19))</f>
        <v>0</v>
      </c>
      <c r="T245" s="21" t="s">
        <v>43</v>
      </c>
    </row>
    <row r="246" spans="1:20">
      <c r="A246" s="38" t="str">
        <f t="shared" si="108"/>
        <v>YLU0011</v>
      </c>
      <c r="B246" s="219" t="s">
        <v>78</v>
      </c>
      <c r="C246" s="219"/>
      <c r="D246" s="219"/>
      <c r="E246" s="219"/>
      <c r="F246" s="219"/>
      <c r="G246" s="219"/>
      <c r="H246" s="219"/>
      <c r="I246" s="219"/>
      <c r="J246" s="22">
        <f t="shared" si="109"/>
        <v>0</v>
      </c>
      <c r="K246" s="22">
        <f t="shared" si="110"/>
        <v>0</v>
      </c>
      <c r="L246" s="22">
        <f t="shared" si="111"/>
        <v>0</v>
      </c>
      <c r="M246" s="22">
        <f t="shared" si="112"/>
        <v>1</v>
      </c>
      <c r="N246" s="22">
        <f t="shared" si="113"/>
        <v>1</v>
      </c>
      <c r="O246" s="22">
        <f t="shared" si="114"/>
        <v>0</v>
      </c>
      <c r="P246" s="22">
        <f t="shared" si="115"/>
        <v>1</v>
      </c>
      <c r="Q246" s="35">
        <f t="shared" si="116"/>
        <v>0</v>
      </c>
      <c r="R246" s="35">
        <f t="shared" si="117"/>
        <v>0</v>
      </c>
      <c r="S246" s="35" t="str">
        <f t="shared" si="118"/>
        <v>VP</v>
      </c>
      <c r="T246" s="21" t="s">
        <v>43</v>
      </c>
    </row>
    <row r="247" spans="1:20" ht="38.25">
      <c r="A247" s="61" t="str">
        <f t="shared" si="108"/>
        <v>ELE/ELF/ ELG/ELI/ ELS2006</v>
      </c>
      <c r="B247" s="219" t="s">
        <v>144</v>
      </c>
      <c r="C247" s="219"/>
      <c r="D247" s="219"/>
      <c r="E247" s="219"/>
      <c r="F247" s="219"/>
      <c r="G247" s="219"/>
      <c r="H247" s="219"/>
      <c r="I247" s="219"/>
      <c r="J247" s="22">
        <f t="shared" si="109"/>
        <v>3</v>
      </c>
      <c r="K247" s="22">
        <f t="shared" si="110"/>
        <v>0</v>
      </c>
      <c r="L247" s="22">
        <f t="shared" si="111"/>
        <v>0</v>
      </c>
      <c r="M247" s="22">
        <f t="shared" si="112"/>
        <v>2</v>
      </c>
      <c r="N247" s="22">
        <f t="shared" si="113"/>
        <v>2</v>
      </c>
      <c r="O247" s="22">
        <f t="shared" si="114"/>
        <v>3</v>
      </c>
      <c r="P247" s="22">
        <f t="shared" si="115"/>
        <v>5</v>
      </c>
      <c r="Q247" s="35">
        <f t="shared" si="116"/>
        <v>0</v>
      </c>
      <c r="R247" s="35" t="str">
        <f t="shared" si="117"/>
        <v>C</v>
      </c>
      <c r="S247" s="35">
        <f t="shared" si="118"/>
        <v>0</v>
      </c>
      <c r="T247" s="21" t="s">
        <v>43</v>
      </c>
    </row>
    <row r="248" spans="1:20">
      <c r="A248" s="38" t="str">
        <f t="shared" si="108"/>
        <v>YLU0011</v>
      </c>
      <c r="B248" s="219" t="s">
        <v>78</v>
      </c>
      <c r="C248" s="219"/>
      <c r="D248" s="219"/>
      <c r="E248" s="219"/>
      <c r="F248" s="219"/>
      <c r="G248" s="219"/>
      <c r="H248" s="219"/>
      <c r="I248" s="219"/>
      <c r="J248" s="22">
        <f t="shared" si="109"/>
        <v>0</v>
      </c>
      <c r="K248" s="22">
        <f t="shared" si="110"/>
        <v>0</v>
      </c>
      <c r="L248" s="22">
        <f t="shared" si="111"/>
        <v>0</v>
      </c>
      <c r="M248" s="22">
        <f t="shared" si="112"/>
        <v>1</v>
      </c>
      <c r="N248" s="22">
        <f t="shared" si="113"/>
        <v>1</v>
      </c>
      <c r="O248" s="22">
        <f t="shared" si="114"/>
        <v>0</v>
      </c>
      <c r="P248" s="22">
        <f t="shared" si="115"/>
        <v>1</v>
      </c>
      <c r="Q248" s="35">
        <f t="shared" si="116"/>
        <v>0</v>
      </c>
      <c r="R248" s="35">
        <f t="shared" si="117"/>
        <v>0</v>
      </c>
      <c r="S248" s="35" t="str">
        <f t="shared" si="118"/>
        <v>VP</v>
      </c>
      <c r="T248" s="21" t="s">
        <v>43</v>
      </c>
    </row>
    <row r="249" spans="1:20" ht="38.25">
      <c r="A249" s="61" t="str">
        <f t="shared" si="108"/>
        <v>ELE/ELF/ ELG/ELI/ ELS3006</v>
      </c>
      <c r="B249" s="219" t="s">
        <v>155</v>
      </c>
      <c r="C249" s="219"/>
      <c r="D249" s="219"/>
      <c r="E249" s="219"/>
      <c r="F249" s="219"/>
      <c r="G249" s="219"/>
      <c r="H249" s="219"/>
      <c r="I249" s="219"/>
      <c r="J249" s="22">
        <f t="shared" si="109"/>
        <v>3</v>
      </c>
      <c r="K249" s="22">
        <f t="shared" si="110"/>
        <v>0</v>
      </c>
      <c r="L249" s="22">
        <f t="shared" si="111"/>
        <v>0</v>
      </c>
      <c r="M249" s="22">
        <f t="shared" si="112"/>
        <v>2</v>
      </c>
      <c r="N249" s="22">
        <f t="shared" si="113"/>
        <v>2</v>
      </c>
      <c r="O249" s="22">
        <f t="shared" si="114"/>
        <v>3</v>
      </c>
      <c r="P249" s="22">
        <f t="shared" si="115"/>
        <v>5</v>
      </c>
      <c r="Q249" s="35">
        <f t="shared" si="116"/>
        <v>0</v>
      </c>
      <c r="R249" s="35" t="str">
        <f t="shared" si="117"/>
        <v>C</v>
      </c>
      <c r="S249" s="35">
        <f t="shared" si="118"/>
        <v>0</v>
      </c>
      <c r="T249" s="21" t="s">
        <v>43</v>
      </c>
    </row>
    <row r="250" spans="1:20" ht="38.25">
      <c r="A250" s="61" t="str">
        <f t="shared" si="108"/>
        <v>ELE/ELF/ ELG/ELI
/ ELS4006</v>
      </c>
      <c r="B250" s="218" t="s">
        <v>268</v>
      </c>
      <c r="C250" s="218"/>
      <c r="D250" s="218"/>
      <c r="E250" s="218"/>
      <c r="F250" s="218"/>
      <c r="G250" s="218"/>
      <c r="H250" s="218"/>
      <c r="I250" s="218"/>
      <c r="J250" s="22">
        <f t="shared" si="109"/>
        <v>3</v>
      </c>
      <c r="K250" s="22">
        <f t="shared" si="110"/>
        <v>0</v>
      </c>
      <c r="L250" s="22">
        <f t="shared" si="111"/>
        <v>0</v>
      </c>
      <c r="M250" s="22">
        <f t="shared" si="112"/>
        <v>2</v>
      </c>
      <c r="N250" s="22">
        <f t="shared" si="113"/>
        <v>2</v>
      </c>
      <c r="O250" s="22">
        <f t="shared" si="114"/>
        <v>3</v>
      </c>
      <c r="P250" s="22">
        <f t="shared" si="115"/>
        <v>5</v>
      </c>
      <c r="Q250" s="35">
        <f t="shared" si="116"/>
        <v>0</v>
      </c>
      <c r="R250" s="35" t="str">
        <f t="shared" si="117"/>
        <v>C</v>
      </c>
      <c r="S250" s="35">
        <f t="shared" si="118"/>
        <v>0</v>
      </c>
      <c r="T250" s="21" t="s">
        <v>43</v>
      </c>
    </row>
    <row r="251" spans="1:20">
      <c r="A251" s="25" t="s">
        <v>28</v>
      </c>
      <c r="B251" s="75"/>
      <c r="C251" s="76"/>
      <c r="D251" s="76"/>
      <c r="E251" s="76"/>
      <c r="F251" s="76"/>
      <c r="G251" s="76"/>
      <c r="H251" s="76"/>
      <c r="I251" s="77"/>
      <c r="J251" s="27">
        <f t="shared" ref="J251:P251" si="119">SUM(J245:J250)</f>
        <v>12</v>
      </c>
      <c r="K251" s="27">
        <f t="shared" si="119"/>
        <v>0</v>
      </c>
      <c r="L251" s="27">
        <f t="shared" si="119"/>
        <v>0</v>
      </c>
      <c r="M251" s="27">
        <f t="shared" si="119"/>
        <v>10</v>
      </c>
      <c r="N251" s="27">
        <f t="shared" si="119"/>
        <v>10</v>
      </c>
      <c r="O251" s="27">
        <f t="shared" si="119"/>
        <v>12</v>
      </c>
      <c r="P251" s="27">
        <f t="shared" si="119"/>
        <v>22</v>
      </c>
      <c r="Q251" s="25">
        <f>COUNTIF(Q245:Q250,"E")</f>
        <v>0</v>
      </c>
      <c r="R251" s="25">
        <f>COUNTIF(R245:R250,"C")</f>
        <v>4</v>
      </c>
      <c r="S251" s="25">
        <f>COUNTIF(S245:S250,"VP")</f>
        <v>2</v>
      </c>
      <c r="T251" s="21"/>
    </row>
    <row r="252" spans="1:20" ht="19.5" customHeight="1">
      <c r="A252" s="82" t="s">
        <v>77</v>
      </c>
      <c r="B252" s="83"/>
      <c r="C252" s="83"/>
      <c r="D252" s="83"/>
      <c r="E252" s="83"/>
      <c r="F252" s="83"/>
      <c r="G252" s="83"/>
      <c r="H252" s="83"/>
      <c r="I252" s="83"/>
      <c r="J252" s="83"/>
      <c r="K252" s="83"/>
      <c r="L252" s="83"/>
      <c r="M252" s="83"/>
      <c r="N252" s="83"/>
      <c r="O252" s="83"/>
      <c r="P252" s="83"/>
      <c r="Q252" s="83"/>
      <c r="R252" s="83"/>
      <c r="S252" s="83"/>
      <c r="T252" s="84"/>
    </row>
    <row r="253" spans="1:20">
      <c r="A253" s="38" t="str">
        <f>IF(ISNA(INDEX($A$35:$T$175,MATCH($B253,$B$35:$B$175,0),1)),"",INDEX($A$35:$T$175,MATCH($B253,$B$35:$B$175,0),1))</f>
        <v/>
      </c>
      <c r="B253" s="70"/>
      <c r="C253" s="70"/>
      <c r="D253" s="70"/>
      <c r="E253" s="70"/>
      <c r="F253" s="70"/>
      <c r="G253" s="70"/>
      <c r="H253" s="70"/>
      <c r="I253" s="70"/>
      <c r="J253" s="22" t="str">
        <f>IF(ISNA(INDEX($A$35:$T$175,MATCH($B253,$B$35:$B$175,0),10)),"",INDEX($A$35:$T$175,MATCH($B253,$B$35:$B$175,0),10))</f>
        <v/>
      </c>
      <c r="K253" s="22" t="str">
        <f>IF(ISNA(INDEX($A$35:$T$175,MATCH($B253,$B$35:$B$175,0),11)),"",INDEX($A$35:$T$175,MATCH($B253,$B$35:$B$175,0),11))</f>
        <v/>
      </c>
      <c r="L253" s="22" t="str">
        <f>IF(ISNA(INDEX($A$35:$T$175,MATCH($B253,$B$35:$B$175,0),12)),"",INDEX($A$35:$T$175,MATCH($B253,$B$35:$B$175,0),12))</f>
        <v/>
      </c>
      <c r="M253" s="22" t="str">
        <f>IF(ISNA(INDEX($A$35:$T$175,MATCH($B253,$B$35:$B$175,0),13)),"",INDEX($A$35:$T$175,MATCH($B253,$B$35:$B$175,0),13))</f>
        <v/>
      </c>
      <c r="N253" s="22" t="str">
        <f>IF(ISNA(INDEX($A$35:$T$175,MATCH($B253,$B$35:$B$175,0),14)),"",INDEX($A$35:$T$175,MATCH($B253,$B$35:$B$175,0),14))</f>
        <v/>
      </c>
      <c r="O253" s="22" t="str">
        <f>IF(ISNA(INDEX($A$35:$T$175,MATCH($B253,$B$35:$B$175,0),15)),"",INDEX($A$35:$T$175,MATCH($B253,$B$35:$B$175,0),15))</f>
        <v/>
      </c>
      <c r="P253" s="22" t="str">
        <f>IF(ISNA(INDEX($A$35:$T$175,MATCH($B253,$B$35:$B$175,0),16)),"",INDEX($A$35:$T$175,MATCH($B253,$B$35:$B$175,0),16))</f>
        <v/>
      </c>
      <c r="Q253" s="35" t="str">
        <f>IF(ISNA(INDEX($A$35:$T$175,MATCH($B253,$B$35:$B$175,0),17)),"",INDEX($A$35:$T$175,MATCH($B253,$B$35:$B$175,0),17))</f>
        <v/>
      </c>
      <c r="R253" s="35" t="str">
        <f>IF(ISNA(INDEX($A$35:$T$175,MATCH($B253,$B$35:$B$175,0),18)),"",INDEX($A$35:$T$175,MATCH($B253,$B$35:$B$175,0),18))</f>
        <v/>
      </c>
      <c r="S253" s="35" t="str">
        <f>IF(ISNA(INDEX($A$35:$T$175,MATCH($B253,$B$35:$B$175,0),19)),"",INDEX($A$35:$T$175,MATCH($B253,$B$35:$B$175,0),19))</f>
        <v/>
      </c>
      <c r="T253" s="21" t="s">
        <v>43</v>
      </c>
    </row>
    <row r="254" spans="1:20">
      <c r="A254" s="25" t="s">
        <v>28</v>
      </c>
      <c r="B254" s="74"/>
      <c r="C254" s="74"/>
      <c r="D254" s="74"/>
      <c r="E254" s="74"/>
      <c r="F254" s="74"/>
      <c r="G254" s="74"/>
      <c r="H254" s="74"/>
      <c r="I254" s="74"/>
      <c r="J254" s="27">
        <f t="shared" ref="J254:P254" si="120">SUM(J253:J253)</f>
        <v>0</v>
      </c>
      <c r="K254" s="27">
        <f t="shared" si="120"/>
        <v>0</v>
      </c>
      <c r="L254" s="27">
        <f t="shared" si="120"/>
        <v>0</v>
      </c>
      <c r="M254" s="27">
        <f t="shared" si="120"/>
        <v>0</v>
      </c>
      <c r="N254" s="27">
        <f t="shared" si="120"/>
        <v>0</v>
      </c>
      <c r="O254" s="27">
        <f t="shared" si="120"/>
        <v>0</v>
      </c>
      <c r="P254" s="27">
        <f t="shared" si="120"/>
        <v>0</v>
      </c>
      <c r="Q254" s="25">
        <f>COUNTIF(Q253:Q253,"E")</f>
        <v>0</v>
      </c>
      <c r="R254" s="25">
        <f>COUNTIF(R253:R253,"C")</f>
        <v>0</v>
      </c>
      <c r="S254" s="25">
        <f>COUNTIF(S253:S253,"VP")</f>
        <v>0</v>
      </c>
      <c r="T254" s="26"/>
    </row>
    <row r="255" spans="1:20" ht="27.75" customHeight="1">
      <c r="A255" s="71" t="s">
        <v>54</v>
      </c>
      <c r="B255" s="72"/>
      <c r="C255" s="72"/>
      <c r="D255" s="72"/>
      <c r="E255" s="72"/>
      <c r="F255" s="72"/>
      <c r="G255" s="72"/>
      <c r="H255" s="72"/>
      <c r="I255" s="73"/>
      <c r="J255" s="27">
        <f t="shared" ref="J255:S255" si="121">SUM(J251,J254)</f>
        <v>12</v>
      </c>
      <c r="K255" s="27">
        <f t="shared" si="121"/>
        <v>0</v>
      </c>
      <c r="L255" s="27">
        <f t="shared" si="121"/>
        <v>0</v>
      </c>
      <c r="M255" s="27">
        <f t="shared" si="121"/>
        <v>10</v>
      </c>
      <c r="N255" s="27">
        <f t="shared" si="121"/>
        <v>10</v>
      </c>
      <c r="O255" s="27">
        <f t="shared" si="121"/>
        <v>12</v>
      </c>
      <c r="P255" s="27">
        <f t="shared" si="121"/>
        <v>22</v>
      </c>
      <c r="Q255" s="27">
        <f t="shared" si="121"/>
        <v>0</v>
      </c>
      <c r="R255" s="27">
        <f t="shared" si="121"/>
        <v>4</v>
      </c>
      <c r="S255" s="27">
        <f t="shared" si="121"/>
        <v>2</v>
      </c>
      <c r="T255" s="60">
        <f>6/49</f>
        <v>0.12244897959183673</v>
      </c>
    </row>
    <row r="256" spans="1:20" ht="17.25" customHeight="1">
      <c r="A256" s="139" t="s">
        <v>55</v>
      </c>
      <c r="B256" s="140"/>
      <c r="C256" s="140"/>
      <c r="D256" s="140"/>
      <c r="E256" s="140"/>
      <c r="F256" s="140"/>
      <c r="G256" s="140"/>
      <c r="H256" s="140"/>
      <c r="I256" s="140"/>
      <c r="J256" s="141"/>
      <c r="K256" s="27">
        <f t="shared" ref="K256:P256" si="122">K251*14+K254*12</f>
        <v>0</v>
      </c>
      <c r="L256" s="27">
        <f t="shared" si="122"/>
        <v>0</v>
      </c>
      <c r="M256" s="27">
        <f t="shared" si="122"/>
        <v>140</v>
      </c>
      <c r="N256" s="27">
        <f t="shared" si="122"/>
        <v>140</v>
      </c>
      <c r="O256" s="27">
        <f t="shared" si="122"/>
        <v>168</v>
      </c>
      <c r="P256" s="27">
        <f t="shared" si="122"/>
        <v>308</v>
      </c>
      <c r="Q256" s="85"/>
      <c r="R256" s="86"/>
      <c r="S256" s="86"/>
      <c r="T256" s="87"/>
    </row>
    <row r="257" spans="1:20">
      <c r="A257" s="142"/>
      <c r="B257" s="143"/>
      <c r="C257" s="143"/>
      <c r="D257" s="143"/>
      <c r="E257" s="143"/>
      <c r="F257" s="143"/>
      <c r="G257" s="143"/>
      <c r="H257" s="143"/>
      <c r="I257" s="143"/>
      <c r="J257" s="144"/>
      <c r="K257" s="94">
        <f>SUM(K256:M256)</f>
        <v>140</v>
      </c>
      <c r="L257" s="95"/>
      <c r="M257" s="96"/>
      <c r="N257" s="91">
        <f>SUM(N256:O256)</f>
        <v>308</v>
      </c>
      <c r="O257" s="92"/>
      <c r="P257" s="93"/>
      <c r="Q257" s="88"/>
      <c r="R257" s="89"/>
      <c r="S257" s="89"/>
      <c r="T257" s="90"/>
    </row>
    <row r="258" spans="1:20" ht="12" customHeight="1">
      <c r="A258" s="108" t="s">
        <v>56</v>
      </c>
      <c r="B258" s="109"/>
      <c r="C258" s="109"/>
      <c r="D258" s="109"/>
      <c r="E258" s="109"/>
      <c r="F258" s="109"/>
      <c r="G258" s="109"/>
      <c r="H258" s="109"/>
      <c r="I258" s="109"/>
      <c r="J258" s="109"/>
      <c r="K258" s="109"/>
      <c r="L258" s="109"/>
      <c r="M258" s="109"/>
      <c r="N258" s="109"/>
      <c r="O258" s="109"/>
      <c r="P258" s="109"/>
      <c r="Q258" s="109"/>
      <c r="R258" s="109"/>
      <c r="S258" s="109"/>
      <c r="T258" s="110"/>
    </row>
    <row r="259" spans="1:20" ht="27.75" customHeight="1">
      <c r="A259" s="120" t="s">
        <v>30</v>
      </c>
      <c r="B259" s="122" t="s">
        <v>29</v>
      </c>
      <c r="C259" s="123"/>
      <c r="D259" s="123"/>
      <c r="E259" s="123"/>
      <c r="F259" s="123"/>
      <c r="G259" s="123"/>
      <c r="H259" s="123"/>
      <c r="I259" s="124"/>
      <c r="J259" s="99" t="s">
        <v>44</v>
      </c>
      <c r="K259" s="101" t="s">
        <v>27</v>
      </c>
      <c r="L259" s="101"/>
      <c r="M259" s="101"/>
      <c r="N259" s="101" t="s">
        <v>45</v>
      </c>
      <c r="O259" s="148"/>
      <c r="P259" s="148"/>
      <c r="Q259" s="101" t="s">
        <v>26</v>
      </c>
      <c r="R259" s="101"/>
      <c r="S259" s="101"/>
      <c r="T259" s="101" t="s">
        <v>25</v>
      </c>
    </row>
    <row r="260" spans="1:20">
      <c r="A260" s="121"/>
      <c r="B260" s="125"/>
      <c r="C260" s="126"/>
      <c r="D260" s="126"/>
      <c r="E260" s="126"/>
      <c r="F260" s="126"/>
      <c r="G260" s="126"/>
      <c r="H260" s="126"/>
      <c r="I260" s="127"/>
      <c r="J260" s="100"/>
      <c r="K260" s="14" t="s">
        <v>31</v>
      </c>
      <c r="L260" s="14" t="s">
        <v>32</v>
      </c>
      <c r="M260" s="14" t="s">
        <v>33</v>
      </c>
      <c r="N260" s="14" t="s">
        <v>37</v>
      </c>
      <c r="O260" s="14" t="s">
        <v>9</v>
      </c>
      <c r="P260" s="14" t="s">
        <v>34</v>
      </c>
      <c r="Q260" s="14" t="s">
        <v>35</v>
      </c>
      <c r="R260" s="14" t="s">
        <v>31</v>
      </c>
      <c r="S260" s="14" t="s">
        <v>36</v>
      </c>
      <c r="T260" s="101"/>
    </row>
    <row r="261" spans="1:20">
      <c r="A261" s="150" t="s">
        <v>63</v>
      </c>
      <c r="B261" s="151"/>
      <c r="C261" s="151"/>
      <c r="D261" s="151"/>
      <c r="E261" s="151"/>
      <c r="F261" s="151"/>
      <c r="G261" s="151"/>
      <c r="H261" s="151"/>
      <c r="I261" s="151"/>
      <c r="J261" s="151"/>
      <c r="K261" s="151"/>
      <c r="L261" s="151"/>
      <c r="M261" s="151"/>
      <c r="N261" s="151"/>
      <c r="O261" s="151"/>
      <c r="P261" s="151"/>
      <c r="Q261" s="151"/>
      <c r="R261" s="151"/>
      <c r="S261" s="151"/>
      <c r="T261" s="152"/>
    </row>
    <row r="262" spans="1:20" ht="63.75">
      <c r="A262" s="69" t="s">
        <v>280</v>
      </c>
      <c r="B262" s="149" t="s">
        <v>281</v>
      </c>
      <c r="C262" s="149"/>
      <c r="D262" s="149"/>
      <c r="E262" s="149"/>
      <c r="F262" s="149"/>
      <c r="G262" s="149"/>
      <c r="H262" s="149"/>
      <c r="I262" s="149"/>
      <c r="J262" s="34">
        <v>3</v>
      </c>
      <c r="K262" s="34">
        <v>0</v>
      </c>
      <c r="L262" s="34">
        <v>2</v>
      </c>
      <c r="M262" s="34">
        <v>0</v>
      </c>
      <c r="N262" s="22">
        <f>K262+L262+M262</f>
        <v>2</v>
      </c>
      <c r="O262" s="22">
        <f>P262-N262</f>
        <v>3</v>
      </c>
      <c r="P262" s="22">
        <f>ROUND(PRODUCT(J262,25)/14,0)</f>
        <v>5</v>
      </c>
      <c r="Q262" s="28"/>
      <c r="R262" s="13" t="s">
        <v>31</v>
      </c>
      <c r="S262" s="29"/>
      <c r="T262" s="13" t="s">
        <v>43</v>
      </c>
    </row>
    <row r="263" spans="1:20" ht="63.75">
      <c r="A263" s="69" t="s">
        <v>282</v>
      </c>
      <c r="B263" s="149" t="s">
        <v>281</v>
      </c>
      <c r="C263" s="149"/>
      <c r="D263" s="149"/>
      <c r="E263" s="149"/>
      <c r="F263" s="149"/>
      <c r="G263" s="149"/>
      <c r="H263" s="149"/>
      <c r="I263" s="149"/>
      <c r="J263" s="34">
        <v>3</v>
      </c>
      <c r="K263" s="34">
        <v>0</v>
      </c>
      <c r="L263" s="34">
        <v>2</v>
      </c>
      <c r="M263" s="34">
        <v>0</v>
      </c>
      <c r="N263" s="22">
        <f>K263+L263+M263</f>
        <v>2</v>
      </c>
      <c r="O263" s="22">
        <f>P263-N263</f>
        <v>3</v>
      </c>
      <c r="P263" s="22">
        <f>ROUND(PRODUCT(J263,25)/14,0)</f>
        <v>5</v>
      </c>
      <c r="Q263" s="28"/>
      <c r="R263" s="13" t="s">
        <v>31</v>
      </c>
      <c r="S263" s="29"/>
      <c r="T263" s="13" t="s">
        <v>43</v>
      </c>
    </row>
    <row r="264" spans="1:20" ht="63.75">
      <c r="A264" s="69" t="s">
        <v>283</v>
      </c>
      <c r="B264" s="149" t="s">
        <v>281</v>
      </c>
      <c r="C264" s="149"/>
      <c r="D264" s="149"/>
      <c r="E264" s="149"/>
      <c r="F264" s="149"/>
      <c r="G264" s="149"/>
      <c r="H264" s="149"/>
      <c r="I264" s="149"/>
      <c r="J264" s="34">
        <v>3</v>
      </c>
      <c r="K264" s="34">
        <v>0</v>
      </c>
      <c r="L264" s="34">
        <v>2</v>
      </c>
      <c r="M264" s="34">
        <v>0</v>
      </c>
      <c r="N264" s="22">
        <f>K264+L264+M264</f>
        <v>2</v>
      </c>
      <c r="O264" s="22">
        <f>P264-N264</f>
        <v>3</v>
      </c>
      <c r="P264" s="22">
        <f>ROUND(PRODUCT(J264,25)/14,0)</f>
        <v>5</v>
      </c>
      <c r="Q264" s="28"/>
      <c r="R264" s="13" t="s">
        <v>31</v>
      </c>
      <c r="S264" s="29"/>
      <c r="T264" s="13" t="s">
        <v>43</v>
      </c>
    </row>
    <row r="265" spans="1:20">
      <c r="A265" s="23" t="s">
        <v>28</v>
      </c>
      <c r="B265" s="224"/>
      <c r="C265" s="225"/>
      <c r="D265" s="225"/>
      <c r="E265" s="225"/>
      <c r="F265" s="225"/>
      <c r="G265" s="225"/>
      <c r="H265" s="225"/>
      <c r="I265" s="226"/>
      <c r="J265" s="37">
        <f t="shared" ref="J265:P265" si="123">SUM(J262:J264)</f>
        <v>9</v>
      </c>
      <c r="K265" s="37">
        <f t="shared" si="123"/>
        <v>0</v>
      </c>
      <c r="L265" s="37">
        <f t="shared" si="123"/>
        <v>6</v>
      </c>
      <c r="M265" s="37">
        <f t="shared" si="123"/>
        <v>0</v>
      </c>
      <c r="N265" s="27">
        <f t="shared" si="123"/>
        <v>6</v>
      </c>
      <c r="O265" s="27">
        <f t="shared" si="123"/>
        <v>9</v>
      </c>
      <c r="P265" s="27">
        <f t="shared" si="123"/>
        <v>15</v>
      </c>
      <c r="Q265" s="25">
        <f>COUNTIF(Q262:Q264,"E")</f>
        <v>0</v>
      </c>
      <c r="R265" s="25">
        <f>COUNTIF(R262:R264,"C")</f>
        <v>3</v>
      </c>
      <c r="S265" s="25">
        <f>COUNTIF(S262:S264,"VP")</f>
        <v>0</v>
      </c>
      <c r="T265" s="21"/>
    </row>
    <row r="266" spans="1:20">
      <c r="A266" s="108" t="s">
        <v>77</v>
      </c>
      <c r="B266" s="109"/>
      <c r="C266" s="109"/>
      <c r="D266" s="109"/>
      <c r="E266" s="109"/>
      <c r="F266" s="109"/>
      <c r="G266" s="109"/>
      <c r="H266" s="109"/>
      <c r="I266" s="109"/>
      <c r="J266" s="109"/>
      <c r="K266" s="109"/>
      <c r="L266" s="109"/>
      <c r="M266" s="109"/>
      <c r="N266" s="109"/>
      <c r="O266" s="109"/>
      <c r="P266" s="109"/>
      <c r="Q266" s="109"/>
      <c r="R266" s="109"/>
      <c r="S266" s="109"/>
      <c r="T266" s="110"/>
    </row>
    <row r="267" spans="1:20" ht="63.75">
      <c r="A267" s="69" t="s">
        <v>284</v>
      </c>
      <c r="B267" s="149" t="s">
        <v>281</v>
      </c>
      <c r="C267" s="149"/>
      <c r="D267" s="149"/>
      <c r="E267" s="149"/>
      <c r="F267" s="149"/>
      <c r="G267" s="149"/>
      <c r="H267" s="149"/>
      <c r="I267" s="149"/>
      <c r="J267" s="34">
        <v>3</v>
      </c>
      <c r="K267" s="34">
        <v>0</v>
      </c>
      <c r="L267" s="34">
        <v>2</v>
      </c>
      <c r="M267" s="34">
        <v>0</v>
      </c>
      <c r="N267" s="22">
        <f>K267+L267+M267</f>
        <v>2</v>
      </c>
      <c r="O267" s="22">
        <f>P267-N267</f>
        <v>4</v>
      </c>
      <c r="P267" s="22">
        <f>ROUND(PRODUCT(J267,25)/12,0)</f>
        <v>6</v>
      </c>
      <c r="Q267" s="28"/>
      <c r="R267" s="13" t="s">
        <v>31</v>
      </c>
      <c r="S267" s="29"/>
      <c r="T267" s="13" t="s">
        <v>43</v>
      </c>
    </row>
    <row r="268" spans="1:20">
      <c r="A268" s="25" t="s">
        <v>28</v>
      </c>
      <c r="B268" s="74"/>
      <c r="C268" s="74"/>
      <c r="D268" s="74"/>
      <c r="E268" s="74"/>
      <c r="F268" s="74"/>
      <c r="G268" s="74"/>
      <c r="H268" s="74"/>
      <c r="I268" s="74"/>
      <c r="J268" s="27">
        <f t="shared" ref="J268:P268" si="124">SUM(J267:J267)</f>
        <v>3</v>
      </c>
      <c r="K268" s="27">
        <f t="shared" si="124"/>
        <v>0</v>
      </c>
      <c r="L268" s="27">
        <f t="shared" si="124"/>
        <v>2</v>
      </c>
      <c r="M268" s="27">
        <f t="shared" si="124"/>
        <v>0</v>
      </c>
      <c r="N268" s="27">
        <f t="shared" si="124"/>
        <v>2</v>
      </c>
      <c r="O268" s="27">
        <f t="shared" si="124"/>
        <v>4</v>
      </c>
      <c r="P268" s="27">
        <f t="shared" si="124"/>
        <v>6</v>
      </c>
      <c r="Q268" s="25">
        <f>COUNTIF(Q267:Q267,"E")</f>
        <v>0</v>
      </c>
      <c r="R268" s="25">
        <f>COUNTIF(R267:R267,"C")</f>
        <v>1</v>
      </c>
      <c r="S268" s="25">
        <f>COUNTIF(S267:S267,"VP")</f>
        <v>0</v>
      </c>
      <c r="T268" s="26"/>
    </row>
    <row r="269" spans="1:20" ht="30.75" customHeight="1">
      <c r="A269" s="71" t="s">
        <v>54</v>
      </c>
      <c r="B269" s="72"/>
      <c r="C269" s="72"/>
      <c r="D269" s="72"/>
      <c r="E269" s="72"/>
      <c r="F269" s="72"/>
      <c r="G269" s="72"/>
      <c r="H269" s="72"/>
      <c r="I269" s="73"/>
      <c r="J269" s="27">
        <f t="shared" ref="J269:S269" si="125">SUM(J265,J268)</f>
        <v>12</v>
      </c>
      <c r="K269" s="27">
        <f t="shared" si="125"/>
        <v>0</v>
      </c>
      <c r="L269" s="27">
        <f t="shared" si="125"/>
        <v>8</v>
      </c>
      <c r="M269" s="27">
        <f t="shared" si="125"/>
        <v>0</v>
      </c>
      <c r="N269" s="27">
        <f t="shared" si="125"/>
        <v>8</v>
      </c>
      <c r="O269" s="27">
        <f t="shared" si="125"/>
        <v>13</v>
      </c>
      <c r="P269" s="27">
        <f t="shared" si="125"/>
        <v>21</v>
      </c>
      <c r="Q269" s="27">
        <f t="shared" si="125"/>
        <v>0</v>
      </c>
      <c r="R269" s="27">
        <f t="shared" si="125"/>
        <v>4</v>
      </c>
      <c r="S269" s="27">
        <f t="shared" si="125"/>
        <v>0</v>
      </c>
      <c r="T269" s="60">
        <f>4/49</f>
        <v>8.1632653061224483E-2</v>
      </c>
    </row>
    <row r="270" spans="1:20">
      <c r="A270" s="139" t="s">
        <v>55</v>
      </c>
      <c r="B270" s="140"/>
      <c r="C270" s="140"/>
      <c r="D270" s="140"/>
      <c r="E270" s="140"/>
      <c r="F270" s="140"/>
      <c r="G270" s="140"/>
      <c r="H270" s="140"/>
      <c r="I270" s="140"/>
      <c r="J270" s="141"/>
      <c r="K270" s="27">
        <f t="shared" ref="K270:P270" si="126">K265*14+K268*12</f>
        <v>0</v>
      </c>
      <c r="L270" s="27">
        <f t="shared" si="126"/>
        <v>108</v>
      </c>
      <c r="M270" s="27">
        <f t="shared" si="126"/>
        <v>0</v>
      </c>
      <c r="N270" s="27">
        <f t="shared" si="126"/>
        <v>108</v>
      </c>
      <c r="O270" s="27">
        <f t="shared" si="126"/>
        <v>174</v>
      </c>
      <c r="P270" s="27">
        <f t="shared" si="126"/>
        <v>282</v>
      </c>
      <c r="Q270" s="85"/>
      <c r="R270" s="86"/>
      <c r="S270" s="86"/>
      <c r="T270" s="87"/>
    </row>
    <row r="271" spans="1:20">
      <c r="A271" s="142"/>
      <c r="B271" s="143"/>
      <c r="C271" s="143"/>
      <c r="D271" s="143"/>
      <c r="E271" s="143"/>
      <c r="F271" s="143"/>
      <c r="G271" s="143"/>
      <c r="H271" s="143"/>
      <c r="I271" s="143"/>
      <c r="J271" s="144"/>
      <c r="K271" s="94">
        <f>SUM(K270:M270)</f>
        <v>108</v>
      </c>
      <c r="L271" s="95"/>
      <c r="M271" s="96"/>
      <c r="N271" s="91">
        <f>SUM(N270:O270)</f>
        <v>282</v>
      </c>
      <c r="O271" s="92"/>
      <c r="P271" s="93"/>
      <c r="Q271" s="88"/>
      <c r="R271" s="89"/>
      <c r="S271" s="89"/>
      <c r="T271" s="90"/>
    </row>
    <row r="272" spans="1:20" ht="6.75" customHeight="1"/>
    <row r="273" spans="1:29">
      <c r="A273" s="201" t="s">
        <v>285</v>
      </c>
      <c r="B273" s="201"/>
    </row>
    <row r="274" spans="1:29">
      <c r="A274" s="97" t="s">
        <v>30</v>
      </c>
      <c r="B274" s="174" t="s">
        <v>67</v>
      </c>
      <c r="C274" s="222"/>
      <c r="D274" s="222"/>
      <c r="E274" s="222"/>
      <c r="F274" s="222"/>
      <c r="G274" s="175"/>
      <c r="H274" s="174" t="s">
        <v>69</v>
      </c>
      <c r="I274" s="175"/>
      <c r="J274" s="136" t="s">
        <v>70</v>
      </c>
      <c r="K274" s="137"/>
      <c r="L274" s="137"/>
      <c r="M274" s="137"/>
      <c r="N274" s="137"/>
      <c r="O274" s="138"/>
      <c r="P274" s="174" t="s">
        <v>53</v>
      </c>
      <c r="Q274" s="175"/>
      <c r="R274" s="136" t="s">
        <v>71</v>
      </c>
      <c r="S274" s="137"/>
      <c r="T274" s="138"/>
    </row>
    <row r="275" spans="1:29">
      <c r="A275" s="97"/>
      <c r="B275" s="176"/>
      <c r="C275" s="223"/>
      <c r="D275" s="223"/>
      <c r="E275" s="223"/>
      <c r="F275" s="223"/>
      <c r="G275" s="177"/>
      <c r="H275" s="176"/>
      <c r="I275" s="177"/>
      <c r="J275" s="136" t="s">
        <v>37</v>
      </c>
      <c r="K275" s="138"/>
      <c r="L275" s="136" t="s">
        <v>9</v>
      </c>
      <c r="M275" s="138"/>
      <c r="N275" s="136" t="s">
        <v>34</v>
      </c>
      <c r="O275" s="138"/>
      <c r="P275" s="176"/>
      <c r="Q275" s="177"/>
      <c r="R275" s="36" t="s">
        <v>72</v>
      </c>
      <c r="S275" s="36" t="s">
        <v>73</v>
      </c>
      <c r="T275" s="36" t="s">
        <v>74</v>
      </c>
    </row>
    <row r="276" spans="1:29">
      <c r="A276" s="36">
        <v>1</v>
      </c>
      <c r="B276" s="136" t="s">
        <v>68</v>
      </c>
      <c r="C276" s="137"/>
      <c r="D276" s="137"/>
      <c r="E276" s="137"/>
      <c r="F276" s="137"/>
      <c r="G276" s="138"/>
      <c r="H276" s="220">
        <f>J276</f>
        <v>124</v>
      </c>
      <c r="I276" s="220"/>
      <c r="J276" s="178">
        <f>N45+N58+N72+N85+N100+N113-J277</f>
        <v>124</v>
      </c>
      <c r="K276" s="179"/>
      <c r="L276" s="178">
        <f>O45+O58+O72+O85+O100+O113-L277</f>
        <v>176</v>
      </c>
      <c r="M276" s="179"/>
      <c r="N276" s="170">
        <f>SUM(J276:M276)</f>
        <v>300</v>
      </c>
      <c r="O276" s="171"/>
      <c r="P276" s="172">
        <f>H276/H278</f>
        <v>0.9051094890510949</v>
      </c>
      <c r="Q276" s="173"/>
      <c r="R276" s="21">
        <f>J45+J58-R277</f>
        <v>60</v>
      </c>
      <c r="S276" s="21">
        <f>J72+J85-S277</f>
        <v>54</v>
      </c>
      <c r="T276" s="21">
        <f>J100+J113-T277</f>
        <v>51</v>
      </c>
    </row>
    <row r="277" spans="1:29" ht="12.75" customHeight="1">
      <c r="A277" s="36">
        <v>2</v>
      </c>
      <c r="B277" s="136" t="s">
        <v>286</v>
      </c>
      <c r="C277" s="137"/>
      <c r="D277" s="137"/>
      <c r="E277" s="137"/>
      <c r="F277" s="137"/>
      <c r="G277" s="138"/>
      <c r="H277" s="220">
        <f>J277</f>
        <v>13</v>
      </c>
      <c r="I277" s="220"/>
      <c r="J277" s="221">
        <f>N158</f>
        <v>13</v>
      </c>
      <c r="K277" s="181"/>
      <c r="L277" s="180">
        <f>O158</f>
        <v>14</v>
      </c>
      <c r="M277" s="181"/>
      <c r="N277" s="170">
        <f>SUM(J277:M277)</f>
        <v>27</v>
      </c>
      <c r="O277" s="171"/>
      <c r="P277" s="172">
        <f>H277/H278</f>
        <v>9.4890510948905105E-2</v>
      </c>
      <c r="Q277" s="173"/>
      <c r="R277" s="20">
        <v>0</v>
      </c>
      <c r="S277" s="20">
        <v>6</v>
      </c>
      <c r="T277" s="20">
        <v>9</v>
      </c>
      <c r="U277" s="154" t="str">
        <f>IF(N277=P158,"Corect","Nu corespunde cu tabelul de opționale")</f>
        <v>Corect</v>
      </c>
      <c r="V277" s="155"/>
      <c r="W277" s="155"/>
      <c r="X277" s="155"/>
    </row>
    <row r="278" spans="1:29">
      <c r="A278" s="136" t="s">
        <v>28</v>
      </c>
      <c r="B278" s="137"/>
      <c r="C278" s="137"/>
      <c r="D278" s="137"/>
      <c r="E278" s="137"/>
      <c r="F278" s="137"/>
      <c r="G278" s="138"/>
      <c r="H278" s="97">
        <f>SUM(H276:I277)</f>
        <v>137</v>
      </c>
      <c r="I278" s="97"/>
      <c r="J278" s="97">
        <f>SUM(J276:K277)</f>
        <v>137</v>
      </c>
      <c r="K278" s="97"/>
      <c r="L278" s="82">
        <f>SUM(L276:M277)</f>
        <v>190</v>
      </c>
      <c r="M278" s="84"/>
      <c r="N278" s="82">
        <f>SUM(N276:O277)</f>
        <v>327</v>
      </c>
      <c r="O278" s="84"/>
      <c r="P278" s="168">
        <f>SUM(P276:Q277)</f>
        <v>1</v>
      </c>
      <c r="Q278" s="169"/>
      <c r="R278" s="25">
        <f>SUM(R276:R277)</f>
        <v>60</v>
      </c>
      <c r="S278" s="25">
        <f>SUM(S276:S277)</f>
        <v>60</v>
      </c>
      <c r="T278" s="25">
        <f>SUM(T276:T277)</f>
        <v>60</v>
      </c>
    </row>
    <row r="280" spans="1:29" ht="19.5" customHeight="1">
      <c r="A280" s="206" t="s">
        <v>102</v>
      </c>
      <c r="B280" s="206"/>
      <c r="C280" s="206"/>
      <c r="D280" s="206"/>
      <c r="E280" s="206"/>
      <c r="F280" s="206"/>
      <c r="G280" s="206"/>
      <c r="H280" s="206"/>
      <c r="I280" s="206"/>
      <c r="J280" s="206"/>
      <c r="K280" s="206"/>
      <c r="L280" s="206"/>
      <c r="M280" s="206"/>
      <c r="N280" s="206"/>
      <c r="O280" s="206"/>
      <c r="P280" s="206"/>
      <c r="Q280" s="206"/>
      <c r="R280" s="206"/>
      <c r="S280" s="206"/>
      <c r="T280" s="206"/>
    </row>
    <row r="282" spans="1:29" ht="17.25" customHeight="1">
      <c r="A282" s="98" t="s">
        <v>85</v>
      </c>
      <c r="B282" s="98"/>
      <c r="C282" s="98"/>
      <c r="D282" s="98"/>
      <c r="E282" s="98"/>
      <c r="F282" s="98"/>
      <c r="G282" s="98"/>
      <c r="H282" s="98"/>
      <c r="I282" s="98"/>
      <c r="J282" s="98"/>
      <c r="K282" s="98"/>
      <c r="L282" s="98"/>
      <c r="M282" s="98"/>
      <c r="N282" s="98"/>
      <c r="O282" s="98"/>
      <c r="P282" s="98"/>
      <c r="Q282" s="98"/>
      <c r="R282" s="98"/>
      <c r="S282" s="98"/>
      <c r="T282" s="98"/>
    </row>
    <row r="283" spans="1:29" ht="26.25" customHeight="1">
      <c r="A283" s="120" t="s">
        <v>30</v>
      </c>
      <c r="B283" s="122" t="s">
        <v>29</v>
      </c>
      <c r="C283" s="123"/>
      <c r="D283" s="123"/>
      <c r="E283" s="123"/>
      <c r="F283" s="123"/>
      <c r="G283" s="123"/>
      <c r="H283" s="123"/>
      <c r="I283" s="124"/>
      <c r="J283" s="99" t="s">
        <v>44</v>
      </c>
      <c r="K283" s="101" t="s">
        <v>27</v>
      </c>
      <c r="L283" s="101"/>
      <c r="M283" s="101"/>
      <c r="N283" s="101" t="s">
        <v>45</v>
      </c>
      <c r="O283" s="148"/>
      <c r="P283" s="148"/>
      <c r="Q283" s="101" t="s">
        <v>26</v>
      </c>
      <c r="R283" s="101"/>
      <c r="S283" s="101"/>
      <c r="T283" s="101" t="s">
        <v>25</v>
      </c>
      <c r="V283" s="153" t="s">
        <v>106</v>
      </c>
      <c r="W283" s="153"/>
      <c r="X283" s="153"/>
      <c r="Y283" s="153"/>
      <c r="Z283" s="153"/>
      <c r="AA283" s="153"/>
      <c r="AB283" s="153"/>
      <c r="AC283" s="153"/>
    </row>
    <row r="284" spans="1:29" ht="12.75" customHeight="1">
      <c r="A284" s="121"/>
      <c r="B284" s="125"/>
      <c r="C284" s="126"/>
      <c r="D284" s="126"/>
      <c r="E284" s="126"/>
      <c r="F284" s="126"/>
      <c r="G284" s="126"/>
      <c r="H284" s="126"/>
      <c r="I284" s="127"/>
      <c r="J284" s="100"/>
      <c r="K284" s="42" t="s">
        <v>31</v>
      </c>
      <c r="L284" s="42" t="s">
        <v>32</v>
      </c>
      <c r="M284" s="42" t="s">
        <v>33</v>
      </c>
      <c r="N284" s="42" t="s">
        <v>37</v>
      </c>
      <c r="O284" s="42" t="s">
        <v>9</v>
      </c>
      <c r="P284" s="42" t="s">
        <v>34</v>
      </c>
      <c r="Q284" s="42" t="s">
        <v>35</v>
      </c>
      <c r="R284" s="42" t="s">
        <v>31</v>
      </c>
      <c r="S284" s="42" t="s">
        <v>36</v>
      </c>
      <c r="T284" s="101"/>
      <c r="V284" s="153"/>
      <c r="W284" s="153"/>
      <c r="X284" s="153"/>
      <c r="Y284" s="153"/>
      <c r="Z284" s="153"/>
      <c r="AA284" s="153"/>
      <c r="AB284" s="153"/>
      <c r="AC284" s="153"/>
    </row>
    <row r="285" spans="1:29">
      <c r="A285" s="254" t="s">
        <v>57</v>
      </c>
      <c r="B285" s="254"/>
      <c r="C285" s="254"/>
      <c r="D285" s="254"/>
      <c r="E285" s="254"/>
      <c r="F285" s="254"/>
      <c r="G285" s="254"/>
      <c r="H285" s="254"/>
      <c r="I285" s="254"/>
      <c r="J285" s="254"/>
      <c r="K285" s="254"/>
      <c r="L285" s="254"/>
      <c r="M285" s="254"/>
      <c r="N285" s="254"/>
      <c r="O285" s="254"/>
      <c r="P285" s="254"/>
      <c r="Q285" s="254"/>
      <c r="R285" s="254"/>
      <c r="S285" s="254"/>
      <c r="T285" s="254"/>
      <c r="V285" s="153"/>
      <c r="W285" s="153"/>
      <c r="X285" s="153"/>
      <c r="Y285" s="153"/>
      <c r="Z285" s="153"/>
      <c r="AA285" s="153"/>
      <c r="AB285" s="153"/>
      <c r="AC285" s="153"/>
    </row>
    <row r="286" spans="1:29">
      <c r="A286" s="46" t="s">
        <v>86</v>
      </c>
      <c r="B286" s="255" t="s">
        <v>88</v>
      </c>
      <c r="C286" s="255"/>
      <c r="D286" s="255"/>
      <c r="E286" s="255"/>
      <c r="F286" s="255"/>
      <c r="G286" s="255"/>
      <c r="H286" s="255"/>
      <c r="I286" s="255"/>
      <c r="J286" s="47">
        <v>5</v>
      </c>
      <c r="K286" s="47">
        <v>2</v>
      </c>
      <c r="L286" s="47">
        <v>2</v>
      </c>
      <c r="M286" s="47">
        <v>0</v>
      </c>
      <c r="N286" s="48">
        <f>K286+L286+M286</f>
        <v>4</v>
      </c>
      <c r="O286" s="48">
        <f>P286-N286</f>
        <v>5</v>
      </c>
      <c r="P286" s="48">
        <f>ROUND(PRODUCT(J286,25)/14,0)</f>
        <v>9</v>
      </c>
      <c r="Q286" s="47" t="s">
        <v>35</v>
      </c>
      <c r="R286" s="47"/>
      <c r="S286" s="49"/>
      <c r="T286" s="49" t="s">
        <v>103</v>
      </c>
      <c r="V286" s="153"/>
      <c r="W286" s="153"/>
      <c r="X286" s="153"/>
      <c r="Y286" s="153"/>
      <c r="Z286" s="153"/>
      <c r="AA286" s="153"/>
      <c r="AB286" s="153"/>
      <c r="AC286" s="153"/>
    </row>
    <row r="287" spans="1:29">
      <c r="A287" s="230" t="s">
        <v>58</v>
      </c>
      <c r="B287" s="231"/>
      <c r="C287" s="231"/>
      <c r="D287" s="231"/>
      <c r="E287" s="231"/>
      <c r="F287" s="231"/>
      <c r="G287" s="231"/>
      <c r="H287" s="231"/>
      <c r="I287" s="231"/>
      <c r="J287" s="231"/>
      <c r="K287" s="231"/>
      <c r="L287" s="231"/>
      <c r="M287" s="231"/>
      <c r="N287" s="231"/>
      <c r="O287" s="231"/>
      <c r="P287" s="231"/>
      <c r="Q287" s="231"/>
      <c r="R287" s="231"/>
      <c r="S287" s="231"/>
      <c r="T287" s="232"/>
      <c r="V287" s="153"/>
      <c r="W287" s="153"/>
      <c r="X287" s="153"/>
      <c r="Y287" s="153"/>
      <c r="Z287" s="153"/>
      <c r="AA287" s="153"/>
      <c r="AB287" s="153"/>
      <c r="AC287" s="153"/>
    </row>
    <row r="288" spans="1:29" ht="42" customHeight="1">
      <c r="A288" s="46" t="s">
        <v>87</v>
      </c>
      <c r="B288" s="251" t="s">
        <v>89</v>
      </c>
      <c r="C288" s="252"/>
      <c r="D288" s="252"/>
      <c r="E288" s="252"/>
      <c r="F288" s="252"/>
      <c r="G288" s="252"/>
      <c r="H288" s="252"/>
      <c r="I288" s="253"/>
      <c r="J288" s="47">
        <v>5</v>
      </c>
      <c r="K288" s="47">
        <v>2</v>
      </c>
      <c r="L288" s="47">
        <v>2</v>
      </c>
      <c r="M288" s="47">
        <v>0</v>
      </c>
      <c r="N288" s="48">
        <f>K288+L288+M288</f>
        <v>4</v>
      </c>
      <c r="O288" s="48">
        <f>P288-N288</f>
        <v>5</v>
      </c>
      <c r="P288" s="48">
        <f>ROUND(PRODUCT(J288,25)/14,0)</f>
        <v>9</v>
      </c>
      <c r="Q288" s="47" t="s">
        <v>35</v>
      </c>
      <c r="R288" s="47"/>
      <c r="S288" s="49"/>
      <c r="T288" s="49" t="s">
        <v>103</v>
      </c>
      <c r="V288" s="153"/>
      <c r="W288" s="153"/>
      <c r="X288" s="153"/>
      <c r="Y288" s="153"/>
      <c r="Z288" s="153"/>
      <c r="AA288" s="153"/>
      <c r="AB288" s="153"/>
      <c r="AC288" s="153"/>
    </row>
    <row r="289" spans="1:29">
      <c r="A289" s="230" t="s">
        <v>59</v>
      </c>
      <c r="B289" s="231"/>
      <c r="C289" s="231"/>
      <c r="D289" s="231"/>
      <c r="E289" s="231"/>
      <c r="F289" s="231"/>
      <c r="G289" s="231"/>
      <c r="H289" s="231"/>
      <c r="I289" s="231"/>
      <c r="J289" s="231"/>
      <c r="K289" s="231"/>
      <c r="L289" s="231"/>
      <c r="M289" s="231"/>
      <c r="N289" s="231"/>
      <c r="O289" s="231"/>
      <c r="P289" s="231"/>
      <c r="Q289" s="231"/>
      <c r="R289" s="231"/>
      <c r="S289" s="231"/>
      <c r="T289" s="232"/>
      <c r="V289" s="153"/>
      <c r="W289" s="153"/>
      <c r="X289" s="153"/>
      <c r="Y289" s="153"/>
      <c r="Z289" s="153"/>
      <c r="AA289" s="153"/>
      <c r="AB289" s="153"/>
      <c r="AC289" s="153"/>
    </row>
    <row r="290" spans="1:29" ht="40.5" customHeight="1">
      <c r="A290" s="46" t="s">
        <v>91</v>
      </c>
      <c r="B290" s="251" t="s">
        <v>90</v>
      </c>
      <c r="C290" s="252"/>
      <c r="D290" s="252"/>
      <c r="E290" s="252"/>
      <c r="F290" s="252"/>
      <c r="G290" s="252"/>
      <c r="H290" s="252"/>
      <c r="I290" s="253"/>
      <c r="J290" s="47">
        <v>5</v>
      </c>
      <c r="K290" s="47">
        <v>2</v>
      </c>
      <c r="L290" s="47">
        <v>2</v>
      </c>
      <c r="M290" s="47">
        <v>0</v>
      </c>
      <c r="N290" s="48">
        <f>K290+L290+M290</f>
        <v>4</v>
      </c>
      <c r="O290" s="48">
        <f>P290-N290</f>
        <v>5</v>
      </c>
      <c r="P290" s="48">
        <f>ROUND(PRODUCT(J290,25)/14,0)</f>
        <v>9</v>
      </c>
      <c r="Q290" s="47" t="s">
        <v>35</v>
      </c>
      <c r="R290" s="47"/>
      <c r="S290" s="49"/>
      <c r="T290" s="49" t="s">
        <v>103</v>
      </c>
      <c r="V290" s="153"/>
      <c r="W290" s="153"/>
      <c r="X290" s="153"/>
      <c r="Y290" s="153"/>
      <c r="Z290" s="153"/>
      <c r="AA290" s="153"/>
      <c r="AB290" s="153"/>
      <c r="AC290" s="153"/>
    </row>
    <row r="291" spans="1:29">
      <c r="A291" s="150" t="s">
        <v>60</v>
      </c>
      <c r="B291" s="151"/>
      <c r="C291" s="151"/>
      <c r="D291" s="151"/>
      <c r="E291" s="151"/>
      <c r="F291" s="151"/>
      <c r="G291" s="151"/>
      <c r="H291" s="151"/>
      <c r="I291" s="151"/>
      <c r="J291" s="151"/>
      <c r="K291" s="151"/>
      <c r="L291" s="151"/>
      <c r="M291" s="151"/>
      <c r="N291" s="151"/>
      <c r="O291" s="151"/>
      <c r="P291" s="151"/>
      <c r="Q291" s="151"/>
      <c r="R291" s="151"/>
      <c r="S291" s="151"/>
      <c r="T291" s="152"/>
      <c r="V291" s="153"/>
      <c r="W291" s="153"/>
      <c r="X291" s="153"/>
      <c r="Y291" s="153"/>
      <c r="Z291" s="153"/>
      <c r="AA291" s="153"/>
      <c r="AB291" s="153"/>
      <c r="AC291" s="153"/>
    </row>
    <row r="292" spans="1:29" s="45" customFormat="1" ht="43.5" customHeight="1">
      <c r="A292" s="46" t="s">
        <v>92</v>
      </c>
      <c r="B292" s="185" t="s">
        <v>269</v>
      </c>
      <c r="C292" s="146"/>
      <c r="D292" s="146"/>
      <c r="E292" s="146"/>
      <c r="F292" s="146"/>
      <c r="G292" s="146"/>
      <c r="H292" s="146"/>
      <c r="I292" s="147"/>
      <c r="J292" s="47">
        <v>5</v>
      </c>
      <c r="K292" s="47">
        <v>2</v>
      </c>
      <c r="L292" s="47">
        <v>2</v>
      </c>
      <c r="M292" s="47">
        <v>0</v>
      </c>
      <c r="N292" s="48">
        <f>K292+L292+M292</f>
        <v>4</v>
      </c>
      <c r="O292" s="48">
        <f>P292-N292</f>
        <v>5</v>
      </c>
      <c r="P292" s="48">
        <f>ROUND(PRODUCT(J292,25)/14,0)</f>
        <v>9</v>
      </c>
      <c r="Q292" s="47" t="s">
        <v>35</v>
      </c>
      <c r="R292" s="47"/>
      <c r="S292" s="49"/>
      <c r="T292" s="52" t="s">
        <v>104</v>
      </c>
      <c r="V292" s="153"/>
      <c r="W292" s="153"/>
      <c r="X292" s="153"/>
      <c r="Y292" s="153"/>
      <c r="Z292" s="153"/>
      <c r="AA292" s="153"/>
      <c r="AB292" s="153"/>
      <c r="AC292" s="153"/>
    </row>
    <row r="293" spans="1:29" ht="13.5" customHeight="1">
      <c r="A293" s="150" t="s">
        <v>61</v>
      </c>
      <c r="B293" s="151"/>
      <c r="C293" s="151"/>
      <c r="D293" s="151"/>
      <c r="E293" s="151"/>
      <c r="F293" s="151"/>
      <c r="G293" s="151"/>
      <c r="H293" s="151"/>
      <c r="I293" s="151"/>
      <c r="J293" s="151"/>
      <c r="K293" s="151"/>
      <c r="L293" s="151"/>
      <c r="M293" s="151"/>
      <c r="N293" s="151"/>
      <c r="O293" s="151"/>
      <c r="P293" s="151"/>
      <c r="Q293" s="151"/>
      <c r="R293" s="151"/>
      <c r="S293" s="151"/>
      <c r="T293" s="152"/>
      <c r="V293" s="153"/>
      <c r="W293" s="153"/>
      <c r="X293" s="153"/>
      <c r="Y293" s="153"/>
      <c r="Z293" s="153"/>
      <c r="AA293" s="153"/>
      <c r="AB293" s="153"/>
      <c r="AC293" s="153"/>
    </row>
    <row r="294" spans="1:29">
      <c r="A294" s="46" t="s">
        <v>93</v>
      </c>
      <c r="B294" s="227" t="s">
        <v>94</v>
      </c>
      <c r="C294" s="228"/>
      <c r="D294" s="228"/>
      <c r="E294" s="228"/>
      <c r="F294" s="228"/>
      <c r="G294" s="228"/>
      <c r="H294" s="228"/>
      <c r="I294" s="229"/>
      <c r="J294" s="47">
        <v>2</v>
      </c>
      <c r="K294" s="47">
        <v>1</v>
      </c>
      <c r="L294" s="47">
        <v>1</v>
      </c>
      <c r="M294" s="47">
        <v>0</v>
      </c>
      <c r="N294" s="48">
        <f>K294+L294+M294</f>
        <v>2</v>
      </c>
      <c r="O294" s="48">
        <f>P294-N294</f>
        <v>2</v>
      </c>
      <c r="P294" s="48">
        <f>ROUND(PRODUCT(J294,25)/14,0)</f>
        <v>4</v>
      </c>
      <c r="Q294" s="47"/>
      <c r="R294" s="47" t="s">
        <v>31</v>
      </c>
      <c r="S294" s="49"/>
      <c r="T294" s="52" t="s">
        <v>104</v>
      </c>
      <c r="V294" s="153"/>
      <c r="W294" s="153"/>
      <c r="X294" s="153"/>
      <c r="Y294" s="153"/>
      <c r="Z294" s="153"/>
      <c r="AA294" s="153"/>
      <c r="AB294" s="153"/>
      <c r="AC294" s="153"/>
    </row>
    <row r="295" spans="1:29">
      <c r="A295" s="46" t="s">
        <v>96</v>
      </c>
      <c r="B295" s="227" t="s">
        <v>95</v>
      </c>
      <c r="C295" s="228"/>
      <c r="D295" s="228"/>
      <c r="E295" s="228"/>
      <c r="F295" s="228"/>
      <c r="G295" s="228"/>
      <c r="H295" s="228"/>
      <c r="I295" s="229"/>
      <c r="J295" s="47">
        <v>3</v>
      </c>
      <c r="K295" s="47">
        <v>0</v>
      </c>
      <c r="L295" s="47">
        <v>0</v>
      </c>
      <c r="M295" s="47">
        <v>3</v>
      </c>
      <c r="N295" s="48">
        <f t="shared" ref="N295" si="127">K295+L295+M295</f>
        <v>3</v>
      </c>
      <c r="O295" s="48">
        <f t="shared" ref="O295" si="128">P295-N295</f>
        <v>2</v>
      </c>
      <c r="P295" s="48">
        <f t="shared" ref="P295" si="129">ROUND(PRODUCT(J295,25)/14,0)</f>
        <v>5</v>
      </c>
      <c r="Q295" s="47"/>
      <c r="R295" s="47" t="s">
        <v>31</v>
      </c>
      <c r="S295" s="49"/>
      <c r="T295" s="52" t="s">
        <v>104</v>
      </c>
      <c r="V295" s="153"/>
      <c r="W295" s="153"/>
      <c r="X295" s="153"/>
      <c r="Y295" s="153"/>
      <c r="Z295" s="153"/>
      <c r="AA295" s="153"/>
      <c r="AB295" s="153"/>
      <c r="AC295" s="153"/>
    </row>
    <row r="296" spans="1:29">
      <c r="A296" s="230" t="s">
        <v>62</v>
      </c>
      <c r="B296" s="231"/>
      <c r="C296" s="231"/>
      <c r="D296" s="231"/>
      <c r="E296" s="231"/>
      <c r="F296" s="231"/>
      <c r="G296" s="231"/>
      <c r="H296" s="231"/>
      <c r="I296" s="231"/>
      <c r="J296" s="231"/>
      <c r="K296" s="231"/>
      <c r="L296" s="231"/>
      <c r="M296" s="231"/>
      <c r="N296" s="231"/>
      <c r="O296" s="231"/>
      <c r="P296" s="231"/>
      <c r="Q296" s="231"/>
      <c r="R296" s="231"/>
      <c r="S296" s="231"/>
      <c r="T296" s="232"/>
      <c r="V296" s="153"/>
      <c r="W296" s="153"/>
      <c r="X296" s="153"/>
      <c r="Y296" s="153"/>
      <c r="Z296" s="153"/>
      <c r="AA296" s="153"/>
      <c r="AB296" s="153"/>
      <c r="AC296" s="153"/>
    </row>
    <row r="297" spans="1:29">
      <c r="A297" s="46" t="s">
        <v>97</v>
      </c>
      <c r="B297" s="227" t="s">
        <v>99</v>
      </c>
      <c r="C297" s="228"/>
      <c r="D297" s="228"/>
      <c r="E297" s="228"/>
      <c r="F297" s="228"/>
      <c r="G297" s="228"/>
      <c r="H297" s="228"/>
      <c r="I297" s="229"/>
      <c r="J297" s="47">
        <v>3</v>
      </c>
      <c r="K297" s="47">
        <v>1</v>
      </c>
      <c r="L297" s="47">
        <v>1</v>
      </c>
      <c r="M297" s="47">
        <v>0</v>
      </c>
      <c r="N297" s="48">
        <f>K297+L297+M297</f>
        <v>2</v>
      </c>
      <c r="O297" s="48">
        <f>P297-N297</f>
        <v>4</v>
      </c>
      <c r="P297" s="48">
        <f>ROUND(PRODUCT(J297,25)/12,0)</f>
        <v>6</v>
      </c>
      <c r="Q297" s="47" t="s">
        <v>35</v>
      </c>
      <c r="R297" s="47"/>
      <c r="S297" s="49"/>
      <c r="T297" s="49" t="s">
        <v>103</v>
      </c>
      <c r="V297" s="153"/>
      <c r="W297" s="153"/>
      <c r="X297" s="153"/>
      <c r="Y297" s="153"/>
      <c r="Z297" s="153"/>
      <c r="AA297" s="153"/>
      <c r="AB297" s="153"/>
      <c r="AC297" s="153"/>
    </row>
    <row r="298" spans="1:29">
      <c r="A298" s="46" t="s">
        <v>98</v>
      </c>
      <c r="B298" s="227" t="s">
        <v>100</v>
      </c>
      <c r="C298" s="228"/>
      <c r="D298" s="228"/>
      <c r="E298" s="228"/>
      <c r="F298" s="228"/>
      <c r="G298" s="228"/>
      <c r="H298" s="228"/>
      <c r="I298" s="229"/>
      <c r="J298" s="47">
        <v>2</v>
      </c>
      <c r="K298" s="47">
        <v>0</v>
      </c>
      <c r="L298" s="47">
        <v>0</v>
      </c>
      <c r="M298" s="47">
        <v>3</v>
      </c>
      <c r="N298" s="48">
        <f t="shared" ref="N298" si="130">K298+L298+M298</f>
        <v>3</v>
      </c>
      <c r="O298" s="48">
        <f t="shared" ref="O298" si="131">P298-N298</f>
        <v>1</v>
      </c>
      <c r="P298" s="48">
        <f t="shared" ref="P298" si="132">ROUND(PRODUCT(J298,25)/12,0)</f>
        <v>4</v>
      </c>
      <c r="Q298" s="47"/>
      <c r="R298" s="47" t="s">
        <v>31</v>
      </c>
      <c r="S298" s="49"/>
      <c r="T298" s="52" t="s">
        <v>104</v>
      </c>
      <c r="V298" s="153"/>
      <c r="W298" s="153"/>
      <c r="X298" s="153"/>
      <c r="Y298" s="153"/>
      <c r="Z298" s="153"/>
      <c r="AA298" s="153"/>
      <c r="AB298" s="153"/>
      <c r="AC298" s="153"/>
    </row>
    <row r="299" spans="1:29" ht="29.25" customHeight="1">
      <c r="A299" s="233" t="s">
        <v>84</v>
      </c>
      <c r="B299" s="234"/>
      <c r="C299" s="234"/>
      <c r="D299" s="234"/>
      <c r="E299" s="234"/>
      <c r="F299" s="234"/>
      <c r="G299" s="234"/>
      <c r="H299" s="234"/>
      <c r="I299" s="235"/>
      <c r="J299" s="50">
        <f>SUM(J286,J288,J290,J292,J294:J295,J297:J298)</f>
        <v>30</v>
      </c>
      <c r="K299" s="50">
        <f t="shared" ref="K299:P299" si="133">SUM(K286,K288,K290,K292,K294:K295,K297:K298)</f>
        <v>10</v>
      </c>
      <c r="L299" s="50">
        <f t="shared" si="133"/>
        <v>10</v>
      </c>
      <c r="M299" s="50">
        <f t="shared" si="133"/>
        <v>6</v>
      </c>
      <c r="N299" s="50">
        <f t="shared" si="133"/>
        <v>26</v>
      </c>
      <c r="O299" s="50">
        <f t="shared" si="133"/>
        <v>29</v>
      </c>
      <c r="P299" s="50">
        <f t="shared" si="133"/>
        <v>55</v>
      </c>
      <c r="Q299" s="50">
        <f>COUNTIF(Q286,"E")+COUNTIF(Q288,"E")+COUNTIF(Q290,"E")+COUNTIF(Q292,"E")+COUNTIF(Q294:Q295,"E")+COUNTIF(Q297:Q298,"E")</f>
        <v>5</v>
      </c>
      <c r="R299" s="50">
        <f>COUNTIF(R286,"C")+COUNTIF(R288,"C")+COUNTIF(R290,"C")+COUNTIF(R292,"C")+COUNTIF(R294:R295,"C")+COUNTIF(R297:R298,"C")</f>
        <v>3</v>
      </c>
      <c r="S299" s="50">
        <f>COUNTIF(S286,"VP")+COUNTIF(S288,"VP")+COUNTIF(S290,"VP")+COUNTIF(S292,"VP")+COUNTIF(S294:S295,"VP")+COUNTIF(S297:S298,"VP")</f>
        <v>0</v>
      </c>
      <c r="T299" s="51"/>
      <c r="V299" s="153"/>
      <c r="W299" s="153"/>
      <c r="X299" s="153"/>
      <c r="Y299" s="153"/>
      <c r="Z299" s="153"/>
      <c r="AA299" s="153"/>
      <c r="AB299" s="153"/>
      <c r="AC299" s="153"/>
    </row>
    <row r="300" spans="1:29" ht="17.25" customHeight="1">
      <c r="A300" s="236" t="s">
        <v>55</v>
      </c>
      <c r="B300" s="237"/>
      <c r="C300" s="237"/>
      <c r="D300" s="237"/>
      <c r="E300" s="237"/>
      <c r="F300" s="237"/>
      <c r="G300" s="237"/>
      <c r="H300" s="237"/>
      <c r="I300" s="237"/>
      <c r="J300" s="238"/>
      <c r="K300" s="50">
        <f>SUM(K286,K288,K290,K292,K294,K295)*14+SUM(K297,K298)*12</f>
        <v>138</v>
      </c>
      <c r="L300" s="50">
        <f t="shared" ref="L300:P300" si="134">SUM(L286,L288,L290,L292,L294,L295)*14+SUM(L297,L298)*12</f>
        <v>138</v>
      </c>
      <c r="M300" s="50">
        <f t="shared" si="134"/>
        <v>78</v>
      </c>
      <c r="N300" s="50">
        <f t="shared" si="134"/>
        <v>354</v>
      </c>
      <c r="O300" s="50">
        <f t="shared" si="134"/>
        <v>396</v>
      </c>
      <c r="P300" s="50">
        <f t="shared" si="134"/>
        <v>750</v>
      </c>
      <c r="Q300" s="242"/>
      <c r="R300" s="243"/>
      <c r="S300" s="243"/>
      <c r="T300" s="244"/>
      <c r="V300" s="153"/>
      <c r="W300" s="153"/>
      <c r="X300" s="153"/>
      <c r="Y300" s="153"/>
      <c r="Z300" s="153"/>
      <c r="AA300" s="153"/>
      <c r="AB300" s="153"/>
      <c r="AC300" s="153"/>
    </row>
    <row r="301" spans="1:29" ht="14.25" customHeight="1">
      <c r="A301" s="239"/>
      <c r="B301" s="240"/>
      <c r="C301" s="240"/>
      <c r="D301" s="240"/>
      <c r="E301" s="240"/>
      <c r="F301" s="240"/>
      <c r="G301" s="240"/>
      <c r="H301" s="240"/>
      <c r="I301" s="240"/>
      <c r="J301" s="241"/>
      <c r="K301" s="248">
        <f>SUM(K300:M300)</f>
        <v>354</v>
      </c>
      <c r="L301" s="249"/>
      <c r="M301" s="250"/>
      <c r="N301" s="248">
        <f>SUM(N300:O300)</f>
        <v>750</v>
      </c>
      <c r="O301" s="249"/>
      <c r="P301" s="250"/>
      <c r="Q301" s="245"/>
      <c r="R301" s="246"/>
      <c r="S301" s="246"/>
      <c r="T301" s="247"/>
      <c r="V301" s="153"/>
      <c r="W301" s="153"/>
      <c r="X301" s="153"/>
      <c r="Y301" s="153"/>
      <c r="Z301" s="153"/>
      <c r="AA301" s="153"/>
      <c r="AB301" s="153"/>
      <c r="AC301" s="153"/>
    </row>
    <row r="302" spans="1:29">
      <c r="V302" s="153"/>
      <c r="W302" s="153"/>
      <c r="X302" s="153"/>
      <c r="Y302" s="153"/>
      <c r="Z302" s="153"/>
      <c r="AA302" s="153"/>
      <c r="AB302" s="153"/>
      <c r="AC302" s="153"/>
    </row>
    <row r="303" spans="1:29">
      <c r="A303" s="131" t="s">
        <v>105</v>
      </c>
      <c r="B303" s="131"/>
      <c r="C303" s="131"/>
      <c r="D303" s="131"/>
      <c r="E303" s="131"/>
      <c r="F303" s="131"/>
      <c r="G303" s="131"/>
      <c r="H303" s="131"/>
      <c r="I303" s="131"/>
      <c r="J303" s="131"/>
      <c r="K303" s="131"/>
      <c r="L303" s="131"/>
      <c r="M303" s="131"/>
      <c r="N303" s="131"/>
      <c r="O303" s="131"/>
      <c r="P303" s="131"/>
      <c r="Q303" s="131"/>
      <c r="R303" s="131"/>
      <c r="S303" s="131"/>
      <c r="T303" s="131"/>
      <c r="V303" s="153"/>
      <c r="W303" s="153"/>
      <c r="X303" s="153"/>
      <c r="Y303" s="153"/>
      <c r="Z303" s="153"/>
      <c r="AA303" s="153"/>
      <c r="AB303" s="153"/>
      <c r="AC303" s="153"/>
    </row>
  </sheetData>
  <sheetProtection deleteColumns="0" deleteRows="0" selectLockedCells="1" selectUnlockedCells="1"/>
  <mergeCells count="416">
    <mergeCell ref="A280:T280"/>
    <mergeCell ref="A282:T282"/>
    <mergeCell ref="B290:I290"/>
    <mergeCell ref="A291:T291"/>
    <mergeCell ref="B292:I292"/>
    <mergeCell ref="A293:T293"/>
    <mergeCell ref="B294:I294"/>
    <mergeCell ref="A285:T285"/>
    <mergeCell ref="B286:I286"/>
    <mergeCell ref="A287:T287"/>
    <mergeCell ref="B288:I288"/>
    <mergeCell ref="A289:T289"/>
    <mergeCell ref="A283:A284"/>
    <mergeCell ref="B283:I284"/>
    <mergeCell ref="J283:J284"/>
    <mergeCell ref="K283:M283"/>
    <mergeCell ref="N283:P283"/>
    <mergeCell ref="Q283:S283"/>
    <mergeCell ref="T283:T284"/>
    <mergeCell ref="B295:I295"/>
    <mergeCell ref="A296:T296"/>
    <mergeCell ref="B297:I297"/>
    <mergeCell ref="B298:I298"/>
    <mergeCell ref="A299:I299"/>
    <mergeCell ref="A300:J301"/>
    <mergeCell ref="Q300:T301"/>
    <mergeCell ref="K301:M301"/>
    <mergeCell ref="N301:P301"/>
    <mergeCell ref="H277:I277"/>
    <mergeCell ref="H278:I278"/>
    <mergeCell ref="B277:G277"/>
    <mergeCell ref="B276:G276"/>
    <mergeCell ref="J277:K277"/>
    <mergeCell ref="B274:G275"/>
    <mergeCell ref="B263:I263"/>
    <mergeCell ref="B268:I268"/>
    <mergeCell ref="A269:I269"/>
    <mergeCell ref="A270:J271"/>
    <mergeCell ref="A278:G278"/>
    <mergeCell ref="H274:I275"/>
    <mergeCell ref="A274:A275"/>
    <mergeCell ref="H276:I276"/>
    <mergeCell ref="J278:K278"/>
    <mergeCell ref="B264:I264"/>
    <mergeCell ref="A273:B273"/>
    <mergeCell ref="B265:I265"/>
    <mergeCell ref="B267:I267"/>
    <mergeCell ref="B262:I262"/>
    <mergeCell ref="B248:I248"/>
    <mergeCell ref="B249:I249"/>
    <mergeCell ref="B250:I250"/>
    <mergeCell ref="A258:T258"/>
    <mergeCell ref="Q270:T271"/>
    <mergeCell ref="K271:M271"/>
    <mergeCell ref="N271:P271"/>
    <mergeCell ref="A261:T261"/>
    <mergeCell ref="J259:J260"/>
    <mergeCell ref="K259:M259"/>
    <mergeCell ref="N259:P259"/>
    <mergeCell ref="Q259:S259"/>
    <mergeCell ref="A259:A260"/>
    <mergeCell ref="A266:T266"/>
    <mergeCell ref="T259:T260"/>
    <mergeCell ref="B259:I260"/>
    <mergeCell ref="Q256:T257"/>
    <mergeCell ref="K257:M257"/>
    <mergeCell ref="N257:P257"/>
    <mergeCell ref="B251:I251"/>
    <mergeCell ref="A252:T252"/>
    <mergeCell ref="B254:I254"/>
    <mergeCell ref="A255:I255"/>
    <mergeCell ref="A256:J257"/>
    <mergeCell ref="B253:I253"/>
    <mergeCell ref="A244:T244"/>
    <mergeCell ref="B245:I245"/>
    <mergeCell ref="B246:I246"/>
    <mergeCell ref="B247:I247"/>
    <mergeCell ref="Q242:S242"/>
    <mergeCell ref="A242:A243"/>
    <mergeCell ref="B242:I243"/>
    <mergeCell ref="J242:J243"/>
    <mergeCell ref="K242:M242"/>
    <mergeCell ref="T242:T243"/>
    <mergeCell ref="A241:T241"/>
    <mergeCell ref="A236:J237"/>
    <mergeCell ref="Q236:T237"/>
    <mergeCell ref="N242:P242"/>
    <mergeCell ref="B218:I218"/>
    <mergeCell ref="B214:I214"/>
    <mergeCell ref="B217:I217"/>
    <mergeCell ref="B232:I232"/>
    <mergeCell ref="B233:I233"/>
    <mergeCell ref="B234:I234"/>
    <mergeCell ref="A235:I235"/>
    <mergeCell ref="B231:I231"/>
    <mergeCell ref="B223:I223"/>
    <mergeCell ref="A225:T225"/>
    <mergeCell ref="B230:I230"/>
    <mergeCell ref="K216:M216"/>
    <mergeCell ref="K233:M233"/>
    <mergeCell ref="A119:A120"/>
    <mergeCell ref="Q119:S119"/>
    <mergeCell ref="B108:I108"/>
    <mergeCell ref="B109:I109"/>
    <mergeCell ref="B112:I112"/>
    <mergeCell ref="B119:I120"/>
    <mergeCell ref="N237:P237"/>
    <mergeCell ref="K237:M237"/>
    <mergeCell ref="B227:I227"/>
    <mergeCell ref="B228:I228"/>
    <mergeCell ref="B229:I229"/>
    <mergeCell ref="B226:I226"/>
    <mergeCell ref="B127:I127"/>
    <mergeCell ref="B157:I157"/>
    <mergeCell ref="B153:I153"/>
    <mergeCell ref="A167:T167"/>
    <mergeCell ref="A145:T145"/>
    <mergeCell ref="B128:I128"/>
    <mergeCell ref="B134:I134"/>
    <mergeCell ref="B144:I144"/>
    <mergeCell ref="A152:T152"/>
    <mergeCell ref="B131:I131"/>
    <mergeCell ref="B132:I132"/>
    <mergeCell ref="B133:I133"/>
    <mergeCell ref="A103:A104"/>
    <mergeCell ref="T103:T104"/>
    <mergeCell ref="B98:I98"/>
    <mergeCell ref="B99:I99"/>
    <mergeCell ref="B105:I105"/>
    <mergeCell ref="Q103:S103"/>
    <mergeCell ref="J103:J104"/>
    <mergeCell ref="K103:M103"/>
    <mergeCell ref="N103:P103"/>
    <mergeCell ref="B100:I100"/>
    <mergeCell ref="A1:K1"/>
    <mergeCell ref="A3:K3"/>
    <mergeCell ref="K48:M48"/>
    <mergeCell ref="M1:T1"/>
    <mergeCell ref="A4:K5"/>
    <mergeCell ref="A33:T33"/>
    <mergeCell ref="A19:K19"/>
    <mergeCell ref="A17:K17"/>
    <mergeCell ref="M3:N3"/>
    <mergeCell ref="M5:N5"/>
    <mergeCell ref="D27:F27"/>
    <mergeCell ref="A18:K18"/>
    <mergeCell ref="N48:P48"/>
    <mergeCell ref="Q48:S48"/>
    <mergeCell ref="T36:T37"/>
    <mergeCell ref="A48:A49"/>
    <mergeCell ref="A12:K12"/>
    <mergeCell ref="B45:I45"/>
    <mergeCell ref="M14:T14"/>
    <mergeCell ref="M13:T13"/>
    <mergeCell ref="A21:K24"/>
    <mergeCell ref="M22:T24"/>
    <mergeCell ref="I27:K27"/>
    <mergeCell ref="B27:C27"/>
    <mergeCell ref="B50:I50"/>
    <mergeCell ref="B51:I51"/>
    <mergeCell ref="B57:I57"/>
    <mergeCell ref="B41:I41"/>
    <mergeCell ref="B42:I42"/>
    <mergeCell ref="B48:I49"/>
    <mergeCell ref="N63:P63"/>
    <mergeCell ref="N36:P36"/>
    <mergeCell ref="K36:M36"/>
    <mergeCell ref="A62:T62"/>
    <mergeCell ref="J63:J64"/>
    <mergeCell ref="K63:M63"/>
    <mergeCell ref="A63:A64"/>
    <mergeCell ref="B63:I64"/>
    <mergeCell ref="T48:T49"/>
    <mergeCell ref="Q36:S36"/>
    <mergeCell ref="A47:T47"/>
    <mergeCell ref="B55:I55"/>
    <mergeCell ref="J48:J49"/>
    <mergeCell ref="A36:A37"/>
    <mergeCell ref="B40:I40"/>
    <mergeCell ref="B38:I38"/>
    <mergeCell ref="B39:I39"/>
    <mergeCell ref="B36:I37"/>
    <mergeCell ref="H27:H28"/>
    <mergeCell ref="A26:G26"/>
    <mergeCell ref="G27:G28"/>
    <mergeCell ref="A13:K13"/>
    <mergeCell ref="A14:K14"/>
    <mergeCell ref="A16:K16"/>
    <mergeCell ref="A15:K15"/>
    <mergeCell ref="M16:T17"/>
    <mergeCell ref="M18:T21"/>
    <mergeCell ref="M15:T15"/>
    <mergeCell ref="M26:T31"/>
    <mergeCell ref="T75:T76"/>
    <mergeCell ref="B71:I71"/>
    <mergeCell ref="B72:I72"/>
    <mergeCell ref="B75:I76"/>
    <mergeCell ref="B67:I67"/>
    <mergeCell ref="B68:I68"/>
    <mergeCell ref="B69:I69"/>
    <mergeCell ref="B70:I70"/>
    <mergeCell ref="A74:T74"/>
    <mergeCell ref="J75:J76"/>
    <mergeCell ref="K75:M75"/>
    <mergeCell ref="N75:P75"/>
    <mergeCell ref="Q75:S75"/>
    <mergeCell ref="A75:A76"/>
    <mergeCell ref="A2:K2"/>
    <mergeCell ref="A6:K6"/>
    <mergeCell ref="O5:Q5"/>
    <mergeCell ref="O6:Q6"/>
    <mergeCell ref="O3:Q3"/>
    <mergeCell ref="O4:Q4"/>
    <mergeCell ref="M4:N4"/>
    <mergeCell ref="A10:K10"/>
    <mergeCell ref="M6:N6"/>
    <mergeCell ref="A7:K7"/>
    <mergeCell ref="A8:K8"/>
    <mergeCell ref="A9:K9"/>
    <mergeCell ref="M8:T11"/>
    <mergeCell ref="R6:T6"/>
    <mergeCell ref="R3:T3"/>
    <mergeCell ref="R4:T4"/>
    <mergeCell ref="R5:T5"/>
    <mergeCell ref="A11:K11"/>
    <mergeCell ref="B138:I138"/>
    <mergeCell ref="B139:I139"/>
    <mergeCell ref="B140:I140"/>
    <mergeCell ref="B141:I141"/>
    <mergeCell ref="B143:I143"/>
    <mergeCell ref="B154:I154"/>
    <mergeCell ref="B155:I155"/>
    <mergeCell ref="K160:M160"/>
    <mergeCell ref="B151:I151"/>
    <mergeCell ref="B142:I142"/>
    <mergeCell ref="B82:I82"/>
    <mergeCell ref="B85:I85"/>
    <mergeCell ref="B147:I147"/>
    <mergeCell ref="B148:I148"/>
    <mergeCell ref="B166:I166"/>
    <mergeCell ref="A162:T162"/>
    <mergeCell ref="J163:J164"/>
    <mergeCell ref="A165:T165"/>
    <mergeCell ref="B137:I137"/>
    <mergeCell ref="N160:P160"/>
    <mergeCell ref="Q159:T160"/>
    <mergeCell ref="A158:I158"/>
    <mergeCell ref="A159:J160"/>
    <mergeCell ref="B103:I104"/>
    <mergeCell ref="B106:I106"/>
    <mergeCell ref="B113:I113"/>
    <mergeCell ref="A121:T121"/>
    <mergeCell ref="A129:T129"/>
    <mergeCell ref="B146:I146"/>
    <mergeCell ref="B97:I97"/>
    <mergeCell ref="A102:T102"/>
    <mergeCell ref="B107:I107"/>
    <mergeCell ref="B110:I110"/>
    <mergeCell ref="T119:T120"/>
    <mergeCell ref="N277:O277"/>
    <mergeCell ref="P277:Q277"/>
    <mergeCell ref="P274:Q275"/>
    <mergeCell ref="J275:K275"/>
    <mergeCell ref="L275:M275"/>
    <mergeCell ref="N275:O275"/>
    <mergeCell ref="J274:O274"/>
    <mergeCell ref="J276:K276"/>
    <mergeCell ref="L276:M276"/>
    <mergeCell ref="N276:O276"/>
    <mergeCell ref="P276:Q276"/>
    <mergeCell ref="L277:M277"/>
    <mergeCell ref="B123:I123"/>
    <mergeCell ref="B124:I124"/>
    <mergeCell ref="L278:M278"/>
    <mergeCell ref="N278:O278"/>
    <mergeCell ref="P278:Q278"/>
    <mergeCell ref="A195:T195"/>
    <mergeCell ref="B194:I194"/>
    <mergeCell ref="Q174:T175"/>
    <mergeCell ref="N175:P175"/>
    <mergeCell ref="K179:M179"/>
    <mergeCell ref="N179:P179"/>
    <mergeCell ref="B219:I219"/>
    <mergeCell ref="B213:I213"/>
    <mergeCell ref="B187:I187"/>
    <mergeCell ref="B188:I188"/>
    <mergeCell ref="B207:I207"/>
    <mergeCell ref="B208:I208"/>
    <mergeCell ref="Q179:S179"/>
    <mergeCell ref="B216:I216"/>
    <mergeCell ref="B190:I190"/>
    <mergeCell ref="B205:I205"/>
    <mergeCell ref="A202:A203"/>
    <mergeCell ref="A201:T201"/>
    <mergeCell ref="J202:J203"/>
    <mergeCell ref="K175:M175"/>
    <mergeCell ref="A171:T171"/>
    <mergeCell ref="B122:I122"/>
    <mergeCell ref="B191:I191"/>
    <mergeCell ref="B192:I192"/>
    <mergeCell ref="B193:I193"/>
    <mergeCell ref="J36:J37"/>
    <mergeCell ref="A35:T35"/>
    <mergeCell ref="B186:I186"/>
    <mergeCell ref="A178:T178"/>
    <mergeCell ref="B168:I168"/>
    <mergeCell ref="B156:I156"/>
    <mergeCell ref="A136:T136"/>
    <mergeCell ref="B130:I130"/>
    <mergeCell ref="B135:I135"/>
    <mergeCell ref="K163:M163"/>
    <mergeCell ref="A163:A164"/>
    <mergeCell ref="B163:I164"/>
    <mergeCell ref="N163:P163"/>
    <mergeCell ref="Q163:S163"/>
    <mergeCell ref="T163:T164"/>
    <mergeCell ref="B149:I149"/>
    <mergeCell ref="B150:I150"/>
    <mergeCell ref="K84:M84"/>
    <mergeCell ref="B179:I180"/>
    <mergeCell ref="J179:J180"/>
    <mergeCell ref="B183:I183"/>
    <mergeCell ref="B184:I184"/>
    <mergeCell ref="B185:I185"/>
    <mergeCell ref="B182:I182"/>
    <mergeCell ref="A181:T181"/>
    <mergeCell ref="T179:T180"/>
    <mergeCell ref="A177:T177"/>
    <mergeCell ref="V283:AC303"/>
    <mergeCell ref="U3:X3"/>
    <mergeCell ref="U5:X5"/>
    <mergeCell ref="U6:X6"/>
    <mergeCell ref="U7:X7"/>
    <mergeCell ref="U8:X8"/>
    <mergeCell ref="U58:W58"/>
    <mergeCell ref="U72:W72"/>
    <mergeCell ref="U85:W85"/>
    <mergeCell ref="U100:W100"/>
    <mergeCell ref="U45:W45"/>
    <mergeCell ref="U113:W113"/>
    <mergeCell ref="U277:X277"/>
    <mergeCell ref="U4:X4"/>
    <mergeCell ref="U15:Z26"/>
    <mergeCell ref="U29:V29"/>
    <mergeCell ref="U30:V30"/>
    <mergeCell ref="U31:V31"/>
    <mergeCell ref="B43:I43"/>
    <mergeCell ref="B44:I44"/>
    <mergeCell ref="B54:I54"/>
    <mergeCell ref="B58:I58"/>
    <mergeCell ref="B52:I52"/>
    <mergeCell ref="B53:I53"/>
    <mergeCell ref="B56:I56"/>
    <mergeCell ref="B93:I93"/>
    <mergeCell ref="A303:T303"/>
    <mergeCell ref="Q63:S63"/>
    <mergeCell ref="T63:T64"/>
    <mergeCell ref="B65:I65"/>
    <mergeCell ref="R274:T274"/>
    <mergeCell ref="A199:J200"/>
    <mergeCell ref="B125:I125"/>
    <mergeCell ref="B126:I126"/>
    <mergeCell ref="N119:P119"/>
    <mergeCell ref="B189:I189"/>
    <mergeCell ref="B170:I170"/>
    <mergeCell ref="A169:T169"/>
    <mergeCell ref="B172:I172"/>
    <mergeCell ref="A173:I173"/>
    <mergeCell ref="A174:J175"/>
    <mergeCell ref="A179:A180"/>
    <mergeCell ref="A118:T118"/>
    <mergeCell ref="J119:J120"/>
    <mergeCell ref="K119:M119"/>
    <mergeCell ref="B111:I111"/>
    <mergeCell ref="B66:I66"/>
    <mergeCell ref="A90:T90"/>
    <mergeCell ref="J91:J92"/>
    <mergeCell ref="K91:M91"/>
    <mergeCell ref="N91:P91"/>
    <mergeCell ref="B96:I96"/>
    <mergeCell ref="B94:I94"/>
    <mergeCell ref="B95:I95"/>
    <mergeCell ref="K112:M112"/>
    <mergeCell ref="Q91:S91"/>
    <mergeCell ref="A91:A92"/>
    <mergeCell ref="T91:T92"/>
    <mergeCell ref="B91:I92"/>
    <mergeCell ref="B77:I77"/>
    <mergeCell ref="B78:I78"/>
    <mergeCell ref="B83:I83"/>
    <mergeCell ref="B84:I84"/>
    <mergeCell ref="B79:I79"/>
    <mergeCell ref="B80:I80"/>
    <mergeCell ref="B81:I81"/>
    <mergeCell ref="B196:I196"/>
    <mergeCell ref="A198:I198"/>
    <mergeCell ref="B197:I197"/>
    <mergeCell ref="B224:I224"/>
    <mergeCell ref="B209:I209"/>
    <mergeCell ref="B210:I210"/>
    <mergeCell ref="B211:I211"/>
    <mergeCell ref="B212:I212"/>
    <mergeCell ref="B222:I222"/>
    <mergeCell ref="B220:I220"/>
    <mergeCell ref="B221:I221"/>
    <mergeCell ref="B206:I206"/>
    <mergeCell ref="B215:I215"/>
    <mergeCell ref="A204:T204"/>
    <mergeCell ref="Q199:T200"/>
    <mergeCell ref="N200:P200"/>
    <mergeCell ref="K200:M200"/>
    <mergeCell ref="B202:I203"/>
    <mergeCell ref="Q202:S202"/>
    <mergeCell ref="T202:T203"/>
    <mergeCell ref="K202:M202"/>
    <mergeCell ref="N202:P202"/>
  </mergeCells>
  <phoneticPr fontId="5" type="noConversion"/>
  <conditionalFormatting sqref="U277 L30:L31 U3:U8 U29:U31">
    <cfRule type="cellIs" dxfId="23" priority="149" operator="equal">
      <formula>"E bine"</formula>
    </cfRule>
  </conditionalFormatting>
  <conditionalFormatting sqref="U277 U3:U8 U29:U31">
    <cfRule type="cellIs" dxfId="22" priority="148" operator="equal">
      <formula>"NU e bine"</formula>
    </cfRule>
  </conditionalFormatting>
  <conditionalFormatting sqref="U3:V8 U29:V31">
    <cfRule type="cellIs" dxfId="21" priority="141" operator="equal">
      <formula>"Suma trebuie să fie 52"</formula>
    </cfRule>
    <cfRule type="cellIs" dxfId="20" priority="142" operator="equal">
      <formula>"Corect"</formula>
    </cfRule>
    <cfRule type="cellIs" dxfId="19" priority="143" operator="equal">
      <formula>SUM($B$29:$J$29)</formula>
    </cfRule>
    <cfRule type="cellIs" dxfId="18" priority="144" operator="lessThan">
      <formula>"(SUM(B28:K28)=52"</formula>
    </cfRule>
    <cfRule type="cellIs" dxfId="17" priority="145" operator="equal">
      <formula>52</formula>
    </cfRule>
    <cfRule type="cellIs" dxfId="16" priority="146" operator="equal">
      <formula>$K$29</formula>
    </cfRule>
    <cfRule type="cellIs" dxfId="15" priority="147" operator="equal">
      <formula>$B$29:$K$29=52</formula>
    </cfRule>
  </conditionalFormatting>
  <conditionalFormatting sqref="U277:V277 U3:V8 U29:V31">
    <cfRule type="cellIs" dxfId="14" priority="136" operator="equal">
      <formula>"Suma trebuie să fie 52"</formula>
    </cfRule>
    <cfRule type="cellIs" dxfId="13" priority="140" operator="equal">
      <formula>"Corect"</formula>
    </cfRule>
  </conditionalFormatting>
  <conditionalFormatting sqref="U277:X277 U29:V31">
    <cfRule type="cellIs" dxfId="12" priority="139" operator="equal">
      <formula>"Corect"</formula>
    </cfRule>
  </conditionalFormatting>
  <conditionalFormatting sqref="U45:W45 U58:W58 U72:W72 U85:W85 U100:W100 U113:W113">
    <cfRule type="cellIs" dxfId="11" priority="137" operator="equal">
      <formula>"E trebuie să fie cel puțin egal cu C+VP"</formula>
    </cfRule>
    <cfRule type="cellIs" dxfId="10" priority="138" operator="equal">
      <formula>"Corect"</formula>
    </cfRule>
  </conditionalFormatting>
  <conditionalFormatting sqref="U277:V277">
    <cfRule type="cellIs" dxfId="9" priority="112" operator="equal">
      <formula>"Nu corespunde cu tabelul de opționale"</formula>
    </cfRule>
    <cfRule type="cellIs" dxfId="8" priority="115" operator="equal">
      <formula>"Suma trebuie să fie 52"</formula>
    </cfRule>
    <cfRule type="cellIs" dxfId="7" priority="116" operator="equal">
      <formula>"Corect"</formula>
    </cfRule>
    <cfRule type="cellIs" dxfId="6" priority="117" operator="equal">
      <formula>SUM($B$29:$J$29)</formula>
    </cfRule>
    <cfRule type="cellIs" dxfId="5" priority="118" operator="lessThan">
      <formula>"(SUM(B28:K28)=52"</formula>
    </cfRule>
    <cfRule type="cellIs" dxfId="4" priority="119" operator="equal">
      <formula>52</formula>
    </cfRule>
    <cfRule type="cellIs" dxfId="3" priority="120" operator="equal">
      <formula>$K$29</formula>
    </cfRule>
    <cfRule type="cellIs" dxfId="2" priority="121" operator="equal">
      <formula>$B$29:$K$29=52</formula>
    </cfRule>
  </conditionalFormatting>
  <conditionalFormatting sqref="U3:X8">
    <cfRule type="cellIs" dxfId="1" priority="100" operator="equal">
      <formula>"Trebuie alocate cel puțin 20 de ore pe săptămână"</formula>
    </cfRule>
  </conditionalFormatting>
  <conditionalFormatting sqref="U29:V29">
    <cfRule type="cellIs" dxfId="0" priority="2" operator="equal">
      <formula>"Correct"</formula>
    </cfRule>
  </conditionalFormatting>
  <dataValidations count="7">
    <dataValidation type="list" allowBlank="1" showInputMessage="1" showErrorMessage="1" sqref="R297:R298 R294:R295 R290 R286 R288 R292 R262:R264 R267 R172 R153:R157 R38:R44 R166 R137:R144 R146:R151 R122:R128 R50:R57 R65:R71 R77:R84 R93:R99 R105:R112 R131:R135 R168 R170">
      <formula1>$R$37</formula1>
    </dataValidation>
    <dataValidation type="list" allowBlank="1" showInputMessage="1" showErrorMessage="1" sqref="Q297:Q298 Q294:Q295 Q290 Q286 Q288 Q292 Q262:Q264 Q267 Q172 Q38:Q44 Q166 Q153:Q157 Q137:Q144 Q105:Q112 Q50:Q57 Q65:Q71 Q77:Q84 Q93:Q99 Q122:Q128 Q131:Q135 Q168 Q170">
      <formula1>$Q$37</formula1>
    </dataValidation>
    <dataValidation type="list" allowBlank="1" showInputMessage="1" showErrorMessage="1" sqref="S297:S298 S294:S295 S290 S286 S288 S292 S262:S264 S267 S172 S153:S157 S38:S44 S65:S71 S77:S84 S93:S99 S50:S57 S105:S112 S130:S135 S137:S144 S146:S151 S122:S128 S166 S168 S170">
      <formula1>$S$37</formula1>
    </dataValidation>
    <dataValidation type="list" allowBlank="1" showInputMessage="1" showErrorMessage="1" sqref="T267 T262:T264 T168 T153:T157 T38:T44 T170 T172 T196 T146:T151 T50:T57 T65:T71 T77:T84 T93:T99 T105:T112 T122:T128 T130:T135 T137:T144 T182:T193 T166 T205:T223 T253 T226:T233 T245:T250">
      <formula1>$O$34:$S$34</formula1>
    </dataValidation>
    <dataValidation type="list" allowBlank="1" showInputMessage="1" showErrorMessage="1" sqref="T265 T194 T224 T251">
      <formula1>$P$34:$S$34</formula1>
    </dataValidation>
    <dataValidation type="list" allowBlank="1" showInputMessage="1" showErrorMessage="1" sqref="B253:I253 B196:I196">
      <formula1>$B$36:$B$175</formula1>
    </dataValidation>
    <dataValidation type="list" allowBlank="1" showInputMessage="1" showErrorMessage="1" sqref="B245:I250 B182:I193 B205:I209 C210:I220 B210:B223 C223:I223 C226:I228 B226:B233 C233:I233">
      <formula1>$B$36:$B$171</formula1>
    </dataValidation>
  </dataValidations>
  <pageMargins left="0.70866141732283461" right="0.63541666666666663" top="0.74803149606299213" bottom="0.74803149606299213" header="0.31496062992125984" footer="0.31496062992125984"/>
  <pageSetup paperSize="9" orientation="landscape" blackAndWhite="1" r:id="rId1"/>
  <headerFooter>
    <oddFooter>&amp;LRECTOR,Acad.Prof.univ.dr. Ioan Aurel POP&amp;CPag. &amp;P/&amp;N&amp;RDECAN,Prof. univ. dr. Dumitru MATIȘ</oddFooter>
  </headerFooter>
  <rowBreaks count="5" manualBreakCount="5">
    <brk id="61" max="16383" man="1"/>
    <brk id="89" max="16383" man="1"/>
    <brk id="117" max="16383" man="1"/>
    <brk id="151" max="16383" man="1"/>
    <brk id="257" max="16383" man="1"/>
  </rowBreaks>
  <ignoredErrors>
    <ignoredError sqref="J277 L276:M277 T158" unlockedFormula="1"/>
    <ignoredError sqref="N158" formula="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559B78D361EF4D8F32DB81F710DAAA" ma:contentTypeVersion="0" ma:contentTypeDescription="Create a new document." ma:contentTypeScope="" ma:versionID="1ff52bee66dc2b42120baa8a47bca72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C8CAA03-98F8-4945-B4FB-A33F08D170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6530D2A-3416-4C8A-89EF-1E3CB05D37A2}">
  <ds:schemaRefs>
    <ds:schemaRef ds:uri="http://schemas.microsoft.com/sharepoint/v3/contenttype/forms"/>
  </ds:schemaRefs>
</ds:datastoreItem>
</file>

<file path=customXml/itemProps3.xml><?xml version="1.0" encoding="utf-8"?>
<ds:datastoreItem xmlns:ds="http://schemas.openxmlformats.org/officeDocument/2006/customXml" ds:itemID="{3CE30B39-44C2-4417-88DA-567B9AA0A2BC}">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admin</cp:lastModifiedBy>
  <cp:lastPrinted>2016-02-15T13:02:14Z</cp:lastPrinted>
  <dcterms:created xsi:type="dcterms:W3CDTF">2013-06-27T08:19:59Z</dcterms:created>
  <dcterms:modified xsi:type="dcterms:W3CDTF">2016-02-15T13:08:03Z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0x01010078559B78D361EF4D8F32DB81F710DAAA</vt:lpwstr>
  </property>
</Properties>
</file>