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92" i="1"/>
  <c r="P93"/>
  <c r="P94"/>
  <c r="P91"/>
  <c r="T156" l="1"/>
  <c r="T138"/>
  <c r="T113"/>
  <c r="T95"/>
  <c r="A111"/>
  <c r="J111"/>
  <c r="K111"/>
  <c r="L111"/>
  <c r="M111"/>
  <c r="N111"/>
  <c r="O111"/>
  <c r="P111"/>
  <c r="Q111"/>
  <c r="R111"/>
  <c r="S111"/>
  <c r="M96"/>
  <c r="L96"/>
  <c r="K96"/>
  <c r="S95"/>
  <c r="R95"/>
  <c r="Q95"/>
  <c r="M95"/>
  <c r="L95"/>
  <c r="K95"/>
  <c r="J95"/>
  <c r="P56"/>
  <c r="N56"/>
  <c r="P55"/>
  <c r="N55"/>
  <c r="P54"/>
  <c r="N54"/>
  <c r="P53"/>
  <c r="N53"/>
  <c r="P52"/>
  <c r="N52"/>
  <c r="P51"/>
  <c r="N51"/>
  <c r="O51" l="1"/>
  <c r="O55"/>
  <c r="O56"/>
  <c r="O53"/>
  <c r="O52"/>
  <c r="O54"/>
  <c r="N94"/>
  <c r="N93"/>
  <c r="N92"/>
  <c r="P89"/>
  <c r="N89"/>
  <c r="P88"/>
  <c r="N88"/>
  <c r="P76"/>
  <c r="P75"/>
  <c r="P74"/>
  <c r="P73"/>
  <c r="O88" l="1"/>
  <c r="O89"/>
  <c r="O92"/>
  <c r="O93"/>
  <c r="O94"/>
  <c r="S154"/>
  <c r="R154"/>
  <c r="Q154"/>
  <c r="P154"/>
  <c r="O154"/>
  <c r="N154"/>
  <c r="M154"/>
  <c r="L154"/>
  <c r="K154"/>
  <c r="J154"/>
  <c r="A154"/>
  <c r="S151"/>
  <c r="R151"/>
  <c r="Q151"/>
  <c r="M151"/>
  <c r="L151"/>
  <c r="K151"/>
  <c r="J151"/>
  <c r="S150"/>
  <c r="R150"/>
  <c r="Q150"/>
  <c r="P150"/>
  <c r="O150"/>
  <c r="N150"/>
  <c r="M150"/>
  <c r="L150"/>
  <c r="K150"/>
  <c r="J150"/>
  <c r="S149"/>
  <c r="R149"/>
  <c r="Q149"/>
  <c r="M149"/>
  <c r="L149"/>
  <c r="K149"/>
  <c r="J149"/>
  <c r="S136"/>
  <c r="R136"/>
  <c r="Q136"/>
  <c r="P136"/>
  <c r="M136"/>
  <c r="L136"/>
  <c r="K136"/>
  <c r="J136"/>
  <c r="S135"/>
  <c r="R135"/>
  <c r="Q135"/>
  <c r="P135"/>
  <c r="M135"/>
  <c r="L135"/>
  <c r="K135"/>
  <c r="J135"/>
  <c r="S134"/>
  <c r="R134"/>
  <c r="Q134"/>
  <c r="M134"/>
  <c r="L134"/>
  <c r="K134"/>
  <c r="J134"/>
  <c r="S133"/>
  <c r="R133"/>
  <c r="Q133"/>
  <c r="P133"/>
  <c r="M133"/>
  <c r="L133"/>
  <c r="K133"/>
  <c r="J133"/>
  <c r="S130"/>
  <c r="R130"/>
  <c r="Q130"/>
  <c r="M130"/>
  <c r="L130"/>
  <c r="K130"/>
  <c r="J130"/>
  <c r="S129"/>
  <c r="R129"/>
  <c r="Q129"/>
  <c r="M129"/>
  <c r="L129"/>
  <c r="K129"/>
  <c r="J129"/>
  <c r="S128"/>
  <c r="R128"/>
  <c r="Q128"/>
  <c r="M128"/>
  <c r="L128"/>
  <c r="K128"/>
  <c r="J128"/>
  <c r="S127"/>
  <c r="R127"/>
  <c r="Q127"/>
  <c r="M127"/>
  <c r="L127"/>
  <c r="K127"/>
  <c r="J127"/>
  <c r="S126"/>
  <c r="R126"/>
  <c r="Q126"/>
  <c r="P126"/>
  <c r="O126"/>
  <c r="N126"/>
  <c r="M126"/>
  <c r="L126"/>
  <c r="K126"/>
  <c r="J126"/>
  <c r="S125"/>
  <c r="R125"/>
  <c r="Q125"/>
  <c r="P125"/>
  <c r="O125"/>
  <c r="N125"/>
  <c r="M125"/>
  <c r="L125"/>
  <c r="K125"/>
  <c r="J125"/>
  <c r="S124"/>
  <c r="R124"/>
  <c r="Q124"/>
  <c r="P124"/>
  <c r="O124"/>
  <c r="N124"/>
  <c r="M124"/>
  <c r="L124"/>
  <c r="K124"/>
  <c r="J124"/>
  <c r="S123"/>
  <c r="R123"/>
  <c r="Q123"/>
  <c r="P123"/>
  <c r="O123"/>
  <c r="N123"/>
  <c r="M123"/>
  <c r="L123"/>
  <c r="K123"/>
  <c r="J123"/>
  <c r="S122"/>
  <c r="R122"/>
  <c r="Q122"/>
  <c r="M122"/>
  <c r="L122"/>
  <c r="K122"/>
  <c r="J122"/>
  <c r="S121"/>
  <c r="R121"/>
  <c r="Q121"/>
  <c r="M121"/>
  <c r="L121"/>
  <c r="K121"/>
  <c r="J121"/>
  <c r="Q105" l="1"/>
  <c r="R104"/>
  <c r="S104"/>
  <c r="S108" l="1"/>
  <c r="R108"/>
  <c r="Q108"/>
  <c r="M108"/>
  <c r="L108"/>
  <c r="K108"/>
  <c r="J108"/>
  <c r="S107"/>
  <c r="R107"/>
  <c r="Q107"/>
  <c r="P107"/>
  <c r="O107"/>
  <c r="N107"/>
  <c r="M107"/>
  <c r="L107"/>
  <c r="K107"/>
  <c r="J107"/>
  <c r="S106" l="1"/>
  <c r="R106"/>
  <c r="Q106"/>
  <c r="M106"/>
  <c r="L106"/>
  <c r="K106"/>
  <c r="J106"/>
  <c r="S105"/>
  <c r="R105"/>
  <c r="M105"/>
  <c r="L105"/>
  <c r="K105"/>
  <c r="J105"/>
  <c r="Q104"/>
  <c r="M104"/>
  <c r="L104"/>
  <c r="K104"/>
  <c r="J104"/>
  <c r="N43" l="1"/>
  <c r="P43"/>
  <c r="S155"/>
  <c r="R155"/>
  <c r="Q155"/>
  <c r="M155"/>
  <c r="L155"/>
  <c r="K155"/>
  <c r="J155"/>
  <c r="S152"/>
  <c r="R152"/>
  <c r="Q152"/>
  <c r="M152"/>
  <c r="L152"/>
  <c r="K152"/>
  <c r="J152"/>
  <c r="S137"/>
  <c r="R137"/>
  <c r="Q137"/>
  <c r="M137"/>
  <c r="L137"/>
  <c r="K137"/>
  <c r="J137"/>
  <c r="S131"/>
  <c r="R131"/>
  <c r="Q131"/>
  <c r="M131"/>
  <c r="L131"/>
  <c r="K131"/>
  <c r="J131"/>
  <c r="S112"/>
  <c r="R112"/>
  <c r="Q112"/>
  <c r="M112"/>
  <c r="L112"/>
  <c r="K112"/>
  <c r="J112"/>
  <c r="N86"/>
  <c r="N87"/>
  <c r="N91"/>
  <c r="P87"/>
  <c r="P86"/>
  <c r="O86" s="1"/>
  <c r="S77"/>
  <c r="R77"/>
  <c r="Q77"/>
  <c r="M77"/>
  <c r="L77"/>
  <c r="K77"/>
  <c r="J77"/>
  <c r="N76"/>
  <c r="N136" s="1"/>
  <c r="N75"/>
  <c r="N135" s="1"/>
  <c r="N74"/>
  <c r="N73"/>
  <c r="N133" s="1"/>
  <c r="S68"/>
  <c r="R68"/>
  <c r="Q68"/>
  <c r="M68"/>
  <c r="L68"/>
  <c r="K68"/>
  <c r="J68"/>
  <c r="P67"/>
  <c r="P130" s="1"/>
  <c r="N67"/>
  <c r="N130" s="1"/>
  <c r="P66"/>
  <c r="P129" s="1"/>
  <c r="N66"/>
  <c r="N129" s="1"/>
  <c r="P65"/>
  <c r="P151" s="1"/>
  <c r="N65"/>
  <c r="N151" s="1"/>
  <c r="P64"/>
  <c r="P128" s="1"/>
  <c r="N64"/>
  <c r="N128" s="1"/>
  <c r="P63"/>
  <c r="P108" s="1"/>
  <c r="N63"/>
  <c r="N108" s="1"/>
  <c r="P62"/>
  <c r="N62"/>
  <c r="S57"/>
  <c r="R57"/>
  <c r="Q57"/>
  <c r="M57"/>
  <c r="L57"/>
  <c r="K57"/>
  <c r="J57"/>
  <c r="N45"/>
  <c r="N44"/>
  <c r="N106" s="1"/>
  <c r="N42"/>
  <c r="N41"/>
  <c r="N122" s="1"/>
  <c r="N40"/>
  <c r="N121" s="1"/>
  <c r="P45"/>
  <c r="K46"/>
  <c r="P44"/>
  <c r="P106" s="1"/>
  <c r="P42"/>
  <c r="P41"/>
  <c r="P122" s="1"/>
  <c r="S46"/>
  <c r="R46"/>
  <c r="Q46"/>
  <c r="P40"/>
  <c r="P121" s="1"/>
  <c r="M46"/>
  <c r="L46"/>
  <c r="J46"/>
  <c r="S164" l="1"/>
  <c r="S166" s="1"/>
  <c r="O67"/>
  <c r="O130" s="1"/>
  <c r="P149"/>
  <c r="P96"/>
  <c r="P95"/>
  <c r="N95"/>
  <c r="N96"/>
  <c r="R164"/>
  <c r="R166" s="1"/>
  <c r="N68"/>
  <c r="N149"/>
  <c r="O87"/>
  <c r="J165"/>
  <c r="J156"/>
  <c r="P68"/>
  <c r="O64"/>
  <c r="O128" s="1"/>
  <c r="O65"/>
  <c r="O151" s="1"/>
  <c r="O91"/>
  <c r="M156"/>
  <c r="K156"/>
  <c r="R156"/>
  <c r="L138"/>
  <c r="K157"/>
  <c r="M139"/>
  <c r="R138"/>
  <c r="M157"/>
  <c r="N134"/>
  <c r="N137" s="1"/>
  <c r="N127"/>
  <c r="N131" s="1"/>
  <c r="N155"/>
  <c r="N112"/>
  <c r="N104"/>
  <c r="P57"/>
  <c r="P105"/>
  <c r="O74"/>
  <c r="O75"/>
  <c r="O135" s="1"/>
  <c r="P134"/>
  <c r="P137" s="1"/>
  <c r="P127"/>
  <c r="P131" s="1"/>
  <c r="P155"/>
  <c r="P152"/>
  <c r="P112"/>
  <c r="P104"/>
  <c r="N105"/>
  <c r="O43"/>
  <c r="N46"/>
  <c r="O40"/>
  <c r="O45"/>
  <c r="J138"/>
  <c r="L139"/>
  <c r="Q138"/>
  <c r="S138"/>
  <c r="Q156"/>
  <c r="M109"/>
  <c r="M113" s="1"/>
  <c r="K109"/>
  <c r="K113" s="1"/>
  <c r="R109"/>
  <c r="R113" s="1"/>
  <c r="L109"/>
  <c r="L113" s="1"/>
  <c r="Q109"/>
  <c r="Q113" s="1"/>
  <c r="S109"/>
  <c r="S113" s="1"/>
  <c r="O62"/>
  <c r="O149" s="1"/>
  <c r="J109"/>
  <c r="J113" s="1"/>
  <c r="O42"/>
  <c r="S156"/>
  <c r="N77"/>
  <c r="P46"/>
  <c r="O44"/>
  <c r="O106" s="1"/>
  <c r="O121"/>
  <c r="O41"/>
  <c r="O122" s="1"/>
  <c r="N57"/>
  <c r="O63"/>
  <c r="O108" s="1"/>
  <c r="O66"/>
  <c r="O129" s="1"/>
  <c r="O73"/>
  <c r="O133" s="1"/>
  <c r="O76"/>
  <c r="O136" s="1"/>
  <c r="K97"/>
  <c r="P77"/>
  <c r="M138"/>
  <c r="K139"/>
  <c r="K138"/>
  <c r="L156"/>
  <c r="L157"/>
  <c r="O96" l="1"/>
  <c r="N97" s="1"/>
  <c r="O95"/>
  <c r="N165" s="1"/>
  <c r="N152"/>
  <c r="N157" s="1"/>
  <c r="H165"/>
  <c r="J164"/>
  <c r="K158"/>
  <c r="K140"/>
  <c r="P156"/>
  <c r="P138"/>
  <c r="P109"/>
  <c r="P114" s="1"/>
  <c r="P139"/>
  <c r="K114"/>
  <c r="P157"/>
  <c r="O105"/>
  <c r="O155"/>
  <c r="O152"/>
  <c r="O134"/>
  <c r="O137" s="1"/>
  <c r="O127"/>
  <c r="O131" s="1"/>
  <c r="O112"/>
  <c r="O104"/>
  <c r="N138"/>
  <c r="N139"/>
  <c r="N109"/>
  <c r="N113" s="1"/>
  <c r="M114"/>
  <c r="L114"/>
  <c r="O57"/>
  <c r="O46"/>
  <c r="O77"/>
  <c r="O68"/>
  <c r="N156" l="1"/>
  <c r="P113"/>
  <c r="H164"/>
  <c r="J166"/>
  <c r="L164"/>
  <c r="L166" s="1"/>
  <c r="K115"/>
  <c r="O109"/>
  <c r="O114" s="1"/>
  <c r="O139"/>
  <c r="N140" s="1"/>
  <c r="O157"/>
  <c r="N158" s="1"/>
  <c r="O138"/>
  <c r="O156"/>
  <c r="N114"/>
  <c r="N115" l="1"/>
  <c r="N164"/>
  <c r="N166" s="1"/>
  <c r="H166"/>
  <c r="P165" s="1"/>
  <c r="O113"/>
  <c r="P164" l="1"/>
  <c r="P166" s="1"/>
</calcChain>
</file>

<file path=xl/sharedStrings.xml><?xml version="1.0" encoding="utf-8"?>
<sst xmlns="http://schemas.openxmlformats.org/spreadsheetml/2006/main" count="415" uniqueCount="150">
  <si>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</si>
  <si>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</si>
  <si>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</si>
  <si>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</si>
  <si>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</si>
  <si>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</si>
  <si>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</si>
  <si>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</si>
  <si>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</si>
  <si>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</si>
  <si>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 xml:space="preserve">iarna </t>
  </si>
  <si>
    <t>prim</t>
  </si>
  <si>
    <t>vara</t>
  </si>
  <si>
    <t>Anul I</t>
  </si>
  <si>
    <t>Anul II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</si>
  <si>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</si>
  <si>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</si>
  <si>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</si>
  <si>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</si>
  <si>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</si>
  <si>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</si>
  <si>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</si>
  <si>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</si>
  <si>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</si>
  <si>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</si>
  <si>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</si>
  <si>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</si>
  <si>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</si>
  <si>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</si>
  <si>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</si>
  <si>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</si>
  <si>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</si>
  <si>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</si>
  <si>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</si>
  <si>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</si>
  <si>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</si>
  <si>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</si>
  <si>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</si>
  <si>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</si>
  <si>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</si>
  <si>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</si>
  <si>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</si>
  <si>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</si>
  <si>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</si>
  <si>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</si>
  <si>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</si>
  <si>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</si>
  <si>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</si>
  <si>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DCOU</t>
  </si>
  <si>
    <t>DISCIPLINE DE PREGĂTIRE FUNDAMENTALĂ (DF)</t>
  </si>
  <si>
    <t>DISCIPLINE</t>
  </si>
  <si>
    <t>OBLIGATORII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</si>
  <si>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</si>
  <si>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</si>
  <si>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</si>
  <si>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</si>
  <si>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</si>
  <si>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</si>
  <si>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</si>
  <si>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</si>
  <si>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</si>
  <si>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</si>
  <si>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</si>
  <si>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</si>
  <si>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</si>
  <si>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r>
      <t xml:space="preserve">Titlul absolventului: </t>
    </r>
    <r>
      <rPr>
        <b/>
        <sz val="10"/>
        <color indexed="8"/>
        <rFont val="Times New Roman"/>
        <family val="1"/>
        <charset val="238"/>
      </rPr>
      <t>Master's Degree</t>
    </r>
  </si>
  <si>
    <t>DISCIPLINE DE SPECIALITATE (DS)</t>
  </si>
  <si>
    <t>DISCIPLINE COMPLEMENTARE (DC)</t>
  </si>
  <si>
    <t>FACULTATEA DE ȘTIINȚE ECONOMICE ȘI GESTIUNEA AFACERILOR</t>
  </si>
  <si>
    <r>
      <t xml:space="preserve">VI.  UNIVERSITĂŢI EUROPENE DE REFERINŢĂ:
</t>
    </r>
    <r>
      <rPr>
        <sz val="10"/>
        <color indexed="8"/>
        <rFont val="Times New Roman"/>
        <family val="1"/>
        <charset val="238"/>
      </rPr>
      <t>Universitatea Corvinus din Budapesta, Ungaria
Aalborg University, Danemarca
Nottingham Trent University - Nottingham, Anglia
London Metropolitan University, Anglia
Universitatea din Pécs, Ungaria
Universitatea din Miskolc, Ungaria</t>
    </r>
  </si>
  <si>
    <t>EMM0140</t>
  </si>
  <si>
    <t>Managementul ciclului de proiecte</t>
  </si>
  <si>
    <t>EMM0037</t>
  </si>
  <si>
    <t>Comportament organizaţional</t>
  </si>
  <si>
    <t>EMM0367</t>
  </si>
  <si>
    <t>Contabilitate pentru manageri</t>
  </si>
  <si>
    <t>EMM0485</t>
  </si>
  <si>
    <t>Cercetări si previziuni socio-economice</t>
  </si>
  <si>
    <t>EMM0486</t>
  </si>
  <si>
    <t>Sisteme integrate de informaţii pentru întreprinderi</t>
  </si>
  <si>
    <t>EME/EMF 0042</t>
  </si>
  <si>
    <t>Comunicare  interculturală în afaceri (lb. engleză/franceză)</t>
  </si>
  <si>
    <t>EMM0343</t>
  </si>
  <si>
    <t>Supply chain management</t>
  </si>
  <si>
    <t>EMM0317</t>
  </si>
  <si>
    <t>Strategii de afaceri</t>
  </si>
  <si>
    <t>EMM0243</t>
  </si>
  <si>
    <t>Planul de afaceri</t>
  </si>
  <si>
    <t>EMM0487</t>
  </si>
  <si>
    <t>Strategii şi politici de dezvoltare a resurselor umane</t>
  </si>
  <si>
    <t>EMM0488</t>
  </si>
  <si>
    <t>Programe şi proiecte de dezvoltare rurală</t>
  </si>
  <si>
    <t>EME/EMF/EMG/EMI/EMS 0164</t>
  </si>
  <si>
    <t>Limba modernă în afaceri (limba engleză/franceză/germană/ italiană/spaniolă) - limba 2</t>
  </si>
  <si>
    <t>EMM0573</t>
  </si>
  <si>
    <t xml:space="preserve">Managementul inovării </t>
  </si>
  <si>
    <t>EMM0575</t>
  </si>
  <si>
    <t xml:space="preserve">Structuri de piaţă </t>
  </si>
  <si>
    <t>EMM0105</t>
  </si>
  <si>
    <t>Decizii de investiţii</t>
  </si>
  <si>
    <t>EME/EMF/EMG/EMI/EMS 0041</t>
  </si>
  <si>
    <t>Comunicare în afaceri (limba engleză/franceză/germană/italiană /spaniolă) - limba 2</t>
  </si>
  <si>
    <t>EMX0044</t>
  </si>
  <si>
    <t>Curs opțional 1</t>
  </si>
  <si>
    <t>EMX0045</t>
  </si>
  <si>
    <t>Curs opțional 2</t>
  </si>
  <si>
    <t>EMM0183</t>
  </si>
  <si>
    <t>Small Business Management</t>
  </si>
  <si>
    <t>EMX0046</t>
  </si>
  <si>
    <t>Curs opțional 3</t>
  </si>
  <si>
    <t>EMM0433</t>
  </si>
  <si>
    <t>EMM0483/EMM0484</t>
  </si>
  <si>
    <t>Practică (Planul de afaceri/Supply Chain Management)</t>
  </si>
  <si>
    <t>CURS OPȚIONAL 1 şi 2 (An II, Semestrul 3)</t>
  </si>
  <si>
    <t>EMM0491</t>
  </si>
  <si>
    <t>Tehnici de negociere</t>
  </si>
  <si>
    <t>EMM0210</t>
  </si>
  <si>
    <t>Marketing strategic</t>
  </si>
  <si>
    <t>EMM0375</t>
  </si>
  <si>
    <t>Controlling</t>
  </si>
  <si>
    <t>EMM0374</t>
  </si>
  <si>
    <t>Strategii financiare corporative</t>
  </si>
  <si>
    <t>CURS OPȚIONAL 3 (An II, Semestrul 4)</t>
  </si>
  <si>
    <t>EMM0123</t>
  </si>
  <si>
    <t>Evaluarea întreprinderii</t>
  </si>
  <si>
    <t>EMM0572</t>
  </si>
  <si>
    <t>PLAN DE ÎNVĂŢĂMÂNT  valabil începând din anul universitar 2015-2016</t>
  </si>
  <si>
    <t>EMM0285</t>
  </si>
  <si>
    <t>Publicitate</t>
  </si>
  <si>
    <t>EMM0123, EMM0285, EMM0572.</t>
  </si>
  <si>
    <t>Economie regională</t>
  </si>
  <si>
    <t xml:space="preserve">Anexă la Planul de Învățământ specializarea / programul de studiu: Managementul Afacerilor </t>
  </si>
  <si>
    <r>
      <rPr>
        <b/>
        <sz val="10"/>
        <color indexed="8"/>
        <rFont val="Times New Roman"/>
        <family val="1"/>
      </rPr>
      <t xml:space="preserve">   16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</si>
  <si>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104 </t>
    </r>
    <r>
      <rPr>
        <sz val="10"/>
        <color indexed="8"/>
        <rFont val="Times New Roman"/>
        <family val="1"/>
      </rPr>
      <t>de credite la disciplinele obligatorii;</t>
    </r>
  </si>
  <si>
    <t xml:space="preserve">III. NUMĂRUL ORELOR PE SĂPTĂMÂNĂ </t>
  </si>
  <si>
    <t>Stagii de practică/ disertație</t>
  </si>
  <si>
    <t>II. DESFĂŞURAREA STUDIILOR (în număr de săptămâni)</t>
  </si>
  <si>
    <t>EMM0622</t>
  </si>
  <si>
    <r>
      <t xml:space="preserve">Domeniul: </t>
    </r>
    <r>
      <rPr>
        <b/>
        <sz val="10"/>
        <color indexed="8"/>
        <rFont val="Times New Roman"/>
        <family val="1"/>
      </rPr>
      <t>Management</t>
    </r>
  </si>
  <si>
    <t>În contul a cel mult 3 discipline opţionale generale, studentul are dreptul să aleagă 3 discipline de la alte specializări/ programe de studiu ale facultăţilor din Universitatea „Babeş-Bolyai”.</t>
  </si>
  <si>
    <t xml:space="preserve">Stagiu de cercetare/documentare şi pregătire a disertaţiei </t>
  </si>
  <si>
    <t xml:space="preserve">Stagiu de cercetare/documentare şi pregătirea disertaţiei </t>
  </si>
  <si>
    <r>
      <t xml:space="preserve">Limba de predare: </t>
    </r>
    <r>
      <rPr>
        <b/>
        <sz val="10"/>
        <color indexed="8"/>
        <rFont val="Times New Roman"/>
        <family val="1"/>
      </rPr>
      <t>Maghiară</t>
    </r>
  </si>
  <si>
    <r>
      <rPr>
        <b/>
        <sz val="10"/>
        <color indexed="8"/>
        <rFont val="Times New Roman"/>
        <family val="1"/>
      </rPr>
      <t>Sem. 3</t>
    </r>
    <r>
      <rPr>
        <sz val="10"/>
        <color indexed="8"/>
        <rFont val="Times New Roman"/>
        <family val="1"/>
      </rPr>
      <t xml:space="preserve">: Se aleg două discipline din pachetele </t>
    </r>
    <r>
      <rPr>
        <b/>
        <sz val="10"/>
        <color indexed="8"/>
        <rFont val="Times New Roman"/>
        <family val="1"/>
      </rPr>
      <t xml:space="preserve">EMX0044 şi </t>
    </r>
    <r>
      <rPr>
        <sz val="10"/>
        <color indexed="8"/>
        <rFont val="Times New Roman"/>
        <family val="1"/>
      </rPr>
      <t xml:space="preserve">
Sem. 4: Se aleg două discipline din pachetele EMX0046 şi </t>
    </r>
    <r>
      <rPr>
        <b/>
        <sz val="10"/>
        <color indexed="8"/>
        <rFont val="Times New Roman"/>
        <family val="1"/>
      </rPr>
      <t>EMX0047</t>
    </r>
    <r>
      <rPr>
        <sz val="10"/>
        <color indexed="8"/>
        <rFont val="Times New Roman"/>
        <family val="1"/>
      </rPr>
      <t>: EMM0103, EMM0492, EMM0493, EMM0123.</t>
    </r>
  </si>
  <si>
    <r>
      <rPr>
        <b/>
        <sz val="10"/>
        <color indexed="8"/>
        <rFont val="Times New Roman"/>
        <family val="1"/>
      </rPr>
      <t>EMX0045</t>
    </r>
    <r>
      <rPr>
        <sz val="10"/>
        <color indexed="8"/>
        <rFont val="Times New Roman"/>
        <family val="1"/>
      </rPr>
      <t>: EMM0491, EMM0210, EMM0375, EMM0374.</t>
    </r>
  </si>
  <si>
    <t>Grafica publicitară computerizată</t>
  </si>
  <si>
    <t>OPŢIONALE</t>
  </si>
  <si>
    <r>
      <t xml:space="preserve">Specializarea/ Programul de studiu: </t>
    </r>
    <r>
      <rPr>
        <b/>
        <sz val="10"/>
        <rFont val="Times New Roman"/>
        <family val="1"/>
      </rPr>
      <t>MANAGEMENTUL AFACERILOR (în limba maghiară)</t>
    </r>
  </si>
  <si>
    <r>
      <rPr>
        <b/>
        <sz val="10"/>
        <color indexed="8"/>
        <rFont val="Times New Roman"/>
        <family val="1"/>
      </rPr>
      <t>Sem. 4</t>
    </r>
    <r>
      <rPr>
        <sz val="10"/>
        <color indexed="8"/>
        <rFont val="Times New Roman"/>
        <family val="1"/>
      </rPr>
      <t xml:space="preserve">: Se alege  o disciplină din pachetul </t>
    </r>
    <r>
      <rPr>
        <b/>
        <sz val="10"/>
        <color indexed="8"/>
        <rFont val="Times New Roman"/>
        <family val="1"/>
      </rPr>
      <t>EMX0046</t>
    </r>
    <r>
      <rPr>
        <sz val="10"/>
        <color indexed="8"/>
        <rFont val="Times New Roman"/>
        <family val="1"/>
      </rPr>
      <t>: EMM0622,</t>
    </r>
  </si>
  <si>
    <r>
      <rPr>
        <b/>
        <sz val="10"/>
        <color indexed="8"/>
        <rFont val="Times New Roman"/>
        <family val="1"/>
      </rPr>
      <t>IV.EXAMENUL DE DISERTAŢIE</t>
    </r>
    <r>
      <rPr>
        <sz val="10"/>
        <color indexed="8"/>
        <rFont val="Times New Roman"/>
        <family val="1"/>
      </rPr>
      <t xml:space="preserve"> - perioada iunie-iulie  
(1 săptămână)
Prezentarea şi susţinerea lucrării de disertație - 10 credite
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</si>
</sst>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7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protection locked="0"/>
    </xf>
    <xf numFmtId="0" fontId="1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0"/>
  <sheetViews>
    <sheetView tabSelected="1" view="pageLayout" topLeftCell="A10" zoomScale="110" zoomScalePageLayoutView="110" workbookViewId="0">
      <selection sqref="A1:K1"/>
    </sheetView>
  </sheetViews>
  <sheetFormatPr defaultColWidth="9.140625"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16384" width="9.140625" style="1"/>
  </cols>
  <sheetData>
    <row r="1" spans="1:20" ht="15.75" customHeight="1">
      <c r="A1" s="140" t="s">
        <v>126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M1" s="146" t="s">
        <v>134</v>
      </c>
      <c r="N1" s="146"/>
      <c r="O1" s="146"/>
      <c r="P1" s="146"/>
      <c r="Q1" s="146"/>
      <c r="R1" s="146"/>
      <c r="S1" s="146"/>
      <c r="T1" s="146"/>
    </row>
    <row r="2" spans="1:20" ht="6.7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20" ht="18" customHeight="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M3" s="150"/>
      <c r="N3" s="151"/>
      <c r="O3" s="154" t="s">
        <v>32</v>
      </c>
      <c r="P3" s="155"/>
      <c r="Q3" s="156"/>
      <c r="R3" s="154" t="s">
        <v>33</v>
      </c>
      <c r="S3" s="155"/>
      <c r="T3" s="156"/>
    </row>
    <row r="4" spans="1:20" ht="17.25" customHeight="1">
      <c r="A4" s="141" t="s">
        <v>68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M4" s="152" t="s">
        <v>13</v>
      </c>
      <c r="N4" s="153"/>
      <c r="O4" s="166">
        <v>16</v>
      </c>
      <c r="P4" s="167"/>
      <c r="Q4" s="168"/>
      <c r="R4" s="166">
        <v>16</v>
      </c>
      <c r="S4" s="167"/>
      <c r="T4" s="168"/>
    </row>
    <row r="5" spans="1:20" ht="16.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M5" s="152" t="s">
        <v>14</v>
      </c>
      <c r="N5" s="153"/>
      <c r="O5" s="166">
        <v>16</v>
      </c>
      <c r="P5" s="167"/>
      <c r="Q5" s="168"/>
      <c r="R5" s="166">
        <v>13</v>
      </c>
      <c r="S5" s="167"/>
      <c r="T5" s="168"/>
    </row>
    <row r="6" spans="1:20" ht="15" customHeight="1">
      <c r="A6" s="165" t="s">
        <v>138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M6" s="170"/>
      <c r="N6" s="170"/>
      <c r="O6" s="169"/>
      <c r="P6" s="169"/>
      <c r="Q6" s="169"/>
      <c r="R6" s="169"/>
      <c r="S6" s="169"/>
      <c r="T6" s="169"/>
    </row>
    <row r="7" spans="1:20" ht="18" customHeight="1">
      <c r="A7" s="171" t="s">
        <v>147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20" ht="18.75" customHeight="1">
      <c r="A8" s="149" t="s">
        <v>142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M8" s="172" t="s">
        <v>149</v>
      </c>
      <c r="N8" s="172"/>
      <c r="O8" s="172"/>
      <c r="P8" s="172"/>
      <c r="Q8" s="172"/>
      <c r="R8" s="172"/>
      <c r="S8" s="172"/>
      <c r="T8" s="172"/>
    </row>
    <row r="9" spans="1:20" ht="15" customHeight="1">
      <c r="A9" s="149" t="s">
        <v>65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M9" s="172"/>
      <c r="N9" s="172"/>
      <c r="O9" s="172"/>
      <c r="P9" s="172"/>
      <c r="Q9" s="172"/>
      <c r="R9" s="172"/>
      <c r="S9" s="172"/>
      <c r="T9" s="172"/>
    </row>
    <row r="10" spans="1:20" ht="16.5" customHeight="1">
      <c r="A10" s="149" t="s">
        <v>58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M10" s="172"/>
      <c r="N10" s="172"/>
      <c r="O10" s="172"/>
      <c r="P10" s="172"/>
      <c r="Q10" s="172"/>
      <c r="R10" s="172"/>
      <c r="S10" s="172"/>
      <c r="T10" s="172"/>
    </row>
    <row r="11" spans="1:20">
      <c r="A11" s="149" t="s">
        <v>15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M11" s="172"/>
      <c r="N11" s="172"/>
      <c r="O11" s="172"/>
      <c r="P11" s="172"/>
      <c r="Q11" s="172"/>
      <c r="R11" s="172"/>
      <c r="S11" s="172"/>
      <c r="T11" s="172"/>
    </row>
    <row r="12" spans="1:20" ht="10.5" customHeight="1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M12" s="2"/>
      <c r="N12" s="2"/>
      <c r="O12" s="2"/>
      <c r="P12" s="2"/>
      <c r="Q12" s="2"/>
      <c r="R12" s="2"/>
    </row>
    <row r="13" spans="1:20">
      <c r="A13" s="177" t="s">
        <v>63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M13" s="163" t="s">
        <v>17</v>
      </c>
      <c r="N13" s="163"/>
      <c r="O13" s="163"/>
      <c r="P13" s="163"/>
      <c r="Q13" s="163"/>
      <c r="R13" s="163"/>
      <c r="S13" s="163"/>
      <c r="T13" s="163"/>
    </row>
    <row r="14" spans="1:20" ht="12.75" customHeight="1">
      <c r="A14" s="177" t="s">
        <v>59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M14" s="164" t="s">
        <v>143</v>
      </c>
      <c r="N14" s="164"/>
      <c r="O14" s="164"/>
      <c r="P14" s="164"/>
      <c r="Q14" s="164"/>
      <c r="R14" s="164"/>
      <c r="S14" s="164"/>
      <c r="T14" s="164"/>
    </row>
    <row r="15" spans="1:20" ht="12.75" customHeight="1">
      <c r="A15" s="149" t="s">
        <v>133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M15" s="48" t="s">
        <v>144</v>
      </c>
    </row>
    <row r="16" spans="1:20" ht="12.75" customHeight="1">
      <c r="A16" s="149" t="s">
        <v>132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M16" s="145" t="s">
        <v>148</v>
      </c>
      <c r="N16" s="145"/>
      <c r="O16" s="145"/>
      <c r="P16" s="145"/>
      <c r="Q16" s="145"/>
      <c r="R16" s="145"/>
      <c r="S16" s="145"/>
      <c r="T16" s="145"/>
    </row>
    <row r="17" spans="1:20" ht="12.75" customHeight="1">
      <c r="A17" s="149" t="s">
        <v>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M17" s="1" t="s">
        <v>129</v>
      </c>
    </row>
    <row r="18" spans="1:20" ht="14.25" customHeight="1">
      <c r="A18" s="149" t="s">
        <v>64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M18" s="145"/>
      <c r="N18" s="145"/>
      <c r="O18" s="145"/>
      <c r="P18" s="145"/>
      <c r="Q18" s="145"/>
      <c r="R18" s="145"/>
      <c r="S18" s="145"/>
      <c r="T18" s="145"/>
    </row>
    <row r="19" spans="1:20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M19" s="145"/>
      <c r="N19" s="145"/>
      <c r="O19" s="145"/>
      <c r="P19" s="145"/>
      <c r="Q19" s="145"/>
      <c r="R19" s="145"/>
      <c r="S19" s="145"/>
      <c r="T19" s="145"/>
    </row>
    <row r="20" spans="1:20" ht="7.5" customHeight="1">
      <c r="A20" s="175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M20" s="2"/>
      <c r="N20" s="2"/>
      <c r="O20" s="2"/>
      <c r="P20" s="2"/>
      <c r="Q20" s="2"/>
      <c r="R20" s="2"/>
    </row>
    <row r="21" spans="1:20" ht="15" customHeight="1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M21" s="176" t="s">
        <v>139</v>
      </c>
      <c r="N21" s="176"/>
      <c r="O21" s="176"/>
      <c r="P21" s="176"/>
      <c r="Q21" s="176"/>
      <c r="R21" s="176"/>
      <c r="S21" s="176"/>
      <c r="T21" s="176"/>
    </row>
    <row r="22" spans="1:20" ht="15" customHeight="1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M22" s="176"/>
      <c r="N22" s="176"/>
      <c r="O22" s="176"/>
      <c r="P22" s="176"/>
      <c r="Q22" s="176"/>
      <c r="R22" s="176"/>
      <c r="S22" s="176"/>
      <c r="T22" s="176"/>
    </row>
    <row r="23" spans="1:20" ht="13.5" customHeigh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M23" s="176"/>
      <c r="N23" s="176"/>
      <c r="O23" s="176"/>
      <c r="P23" s="176"/>
      <c r="Q23" s="176"/>
      <c r="R23" s="176"/>
      <c r="S23" s="176"/>
      <c r="T23" s="176"/>
    </row>
    <row r="24" spans="1:2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0">
      <c r="A25" s="46" t="s">
        <v>136</v>
      </c>
      <c r="B25" s="46"/>
      <c r="C25" s="46"/>
      <c r="D25" s="46"/>
      <c r="E25" s="46"/>
      <c r="F25" s="46"/>
      <c r="G25" s="46"/>
      <c r="H25" s="43"/>
      <c r="I25" s="43"/>
      <c r="J25" s="43"/>
      <c r="K25" s="43"/>
      <c r="M25" s="173" t="s">
        <v>69</v>
      </c>
      <c r="N25" s="174"/>
      <c r="O25" s="174"/>
      <c r="P25" s="174"/>
      <c r="Q25" s="174"/>
      <c r="R25" s="174"/>
      <c r="S25" s="174"/>
      <c r="T25" s="174"/>
    </row>
    <row r="26" spans="1:20" ht="26.25" customHeight="1">
      <c r="A26" s="4"/>
      <c r="B26" s="154" t="s">
        <v>2</v>
      </c>
      <c r="C26" s="156"/>
      <c r="D26" s="154" t="s">
        <v>3</v>
      </c>
      <c r="E26" s="155"/>
      <c r="F26" s="156"/>
      <c r="G26" s="138" t="s">
        <v>16</v>
      </c>
      <c r="H26" s="138" t="s">
        <v>135</v>
      </c>
      <c r="I26" s="154" t="s">
        <v>4</v>
      </c>
      <c r="J26" s="155"/>
      <c r="K26" s="156"/>
      <c r="M26" s="174"/>
      <c r="N26" s="174"/>
      <c r="O26" s="174"/>
      <c r="P26" s="174"/>
      <c r="Q26" s="174"/>
      <c r="R26" s="174"/>
      <c r="S26" s="174"/>
      <c r="T26" s="174"/>
    </row>
    <row r="27" spans="1:20" ht="29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39"/>
      <c r="H27" s="139"/>
      <c r="I27" s="5" t="s">
        <v>10</v>
      </c>
      <c r="J27" s="5" t="s">
        <v>11</v>
      </c>
      <c r="K27" s="5" t="s">
        <v>12</v>
      </c>
      <c r="M27" s="174"/>
      <c r="N27" s="174"/>
      <c r="O27" s="174"/>
      <c r="P27" s="174"/>
      <c r="Q27" s="174"/>
      <c r="R27" s="174"/>
      <c r="S27" s="174"/>
      <c r="T27" s="174"/>
    </row>
    <row r="28" spans="1:20" ht="17.25" customHeight="1">
      <c r="A28" s="6" t="s">
        <v>13</v>
      </c>
      <c r="B28" s="7">
        <v>14</v>
      </c>
      <c r="C28" s="7">
        <v>14</v>
      </c>
      <c r="D28" s="25">
        <v>3</v>
      </c>
      <c r="E28" s="25">
        <v>3</v>
      </c>
      <c r="F28" s="25">
        <v>2</v>
      </c>
      <c r="G28" s="25"/>
      <c r="H28" s="41">
        <v>0</v>
      </c>
      <c r="I28" s="25">
        <v>3</v>
      </c>
      <c r="J28" s="25">
        <v>1</v>
      </c>
      <c r="K28" s="25">
        <v>12</v>
      </c>
      <c r="M28" s="174"/>
      <c r="N28" s="174"/>
      <c r="O28" s="174"/>
      <c r="P28" s="174"/>
      <c r="Q28" s="174"/>
      <c r="R28" s="174"/>
      <c r="S28" s="174"/>
      <c r="T28" s="174"/>
    </row>
    <row r="29" spans="1:20" ht="15" customHeight="1">
      <c r="A29" s="6" t="s">
        <v>14</v>
      </c>
      <c r="B29" s="7">
        <v>14</v>
      </c>
      <c r="C29" s="7">
        <v>12</v>
      </c>
      <c r="D29" s="25">
        <v>3</v>
      </c>
      <c r="E29" s="25">
        <v>2</v>
      </c>
      <c r="F29" s="25">
        <v>2</v>
      </c>
      <c r="G29" s="25"/>
      <c r="H29" s="25">
        <v>3</v>
      </c>
      <c r="I29" s="25">
        <v>3</v>
      </c>
      <c r="J29" s="25">
        <v>1</v>
      </c>
      <c r="K29" s="25">
        <v>12</v>
      </c>
      <c r="M29" s="174"/>
      <c r="N29" s="174"/>
      <c r="O29" s="174"/>
      <c r="P29" s="174"/>
      <c r="Q29" s="174"/>
      <c r="R29" s="174"/>
      <c r="S29" s="174"/>
      <c r="T29" s="174"/>
    </row>
    <row r="30" spans="1:20" ht="15.75" customHeight="1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4"/>
      <c r="M30" s="174"/>
      <c r="N30" s="174"/>
      <c r="O30" s="174"/>
      <c r="P30" s="174"/>
      <c r="Q30" s="174"/>
      <c r="R30" s="174"/>
      <c r="S30" s="174"/>
      <c r="T30" s="174"/>
    </row>
    <row r="31" spans="1:20" ht="10.5" customHeight="1">
      <c r="A31" s="32"/>
      <c r="B31" s="32"/>
      <c r="C31" s="32"/>
      <c r="D31" s="32"/>
      <c r="E31" s="32"/>
      <c r="F31" s="32"/>
      <c r="G31" s="32"/>
      <c r="M31" s="174"/>
      <c r="N31" s="174"/>
      <c r="O31" s="174"/>
      <c r="P31" s="174"/>
      <c r="Q31" s="174"/>
      <c r="R31" s="174"/>
      <c r="S31" s="174"/>
      <c r="T31" s="174"/>
    </row>
    <row r="32" spans="1:20" ht="15" customHeight="1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0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0" ht="16.5" customHeight="1">
      <c r="A35" s="147" t="s">
        <v>18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</row>
    <row r="36" spans="1:20" ht="8.25" hidden="1" customHeight="1">
      <c r="N36" s="9"/>
      <c r="O36" s="10" t="s">
        <v>34</v>
      </c>
      <c r="P36" s="10" t="s">
        <v>35</v>
      </c>
      <c r="Q36" s="10" t="s">
        <v>36</v>
      </c>
      <c r="R36" s="10" t="s">
        <v>37</v>
      </c>
      <c r="S36" s="10" t="s">
        <v>48</v>
      </c>
      <c r="T36" s="10"/>
    </row>
    <row r="37" spans="1:20" ht="17.25" customHeight="1">
      <c r="A37" s="160" t="s">
        <v>40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</row>
    <row r="38" spans="1:20" ht="25.5" customHeight="1">
      <c r="A38" s="161" t="s">
        <v>24</v>
      </c>
      <c r="B38" s="126" t="s">
        <v>23</v>
      </c>
      <c r="C38" s="127"/>
      <c r="D38" s="127"/>
      <c r="E38" s="127"/>
      <c r="F38" s="127"/>
      <c r="G38" s="127"/>
      <c r="H38" s="127"/>
      <c r="I38" s="128"/>
      <c r="J38" s="138" t="s">
        <v>38</v>
      </c>
      <c r="K38" s="142" t="s">
        <v>21</v>
      </c>
      <c r="L38" s="143"/>
      <c r="M38" s="144"/>
      <c r="N38" s="142" t="s">
        <v>39</v>
      </c>
      <c r="O38" s="157"/>
      <c r="P38" s="158"/>
      <c r="Q38" s="142" t="s">
        <v>20</v>
      </c>
      <c r="R38" s="143"/>
      <c r="S38" s="144"/>
      <c r="T38" s="159" t="s">
        <v>19</v>
      </c>
    </row>
    <row r="39" spans="1:20" ht="13.5" customHeight="1">
      <c r="A39" s="162"/>
      <c r="B39" s="129"/>
      <c r="C39" s="130"/>
      <c r="D39" s="130"/>
      <c r="E39" s="130"/>
      <c r="F39" s="130"/>
      <c r="G39" s="130"/>
      <c r="H39" s="130"/>
      <c r="I39" s="131"/>
      <c r="J39" s="139"/>
      <c r="K39" s="5" t="s">
        <v>25</v>
      </c>
      <c r="L39" s="5" t="s">
        <v>26</v>
      </c>
      <c r="M39" s="5" t="s">
        <v>27</v>
      </c>
      <c r="N39" s="5" t="s">
        <v>31</v>
      </c>
      <c r="O39" s="5" t="s">
        <v>7</v>
      </c>
      <c r="P39" s="5" t="s">
        <v>28</v>
      </c>
      <c r="Q39" s="5" t="s">
        <v>29</v>
      </c>
      <c r="R39" s="5" t="s">
        <v>25</v>
      </c>
      <c r="S39" s="5" t="s">
        <v>30</v>
      </c>
      <c r="T39" s="139"/>
    </row>
    <row r="40" spans="1:20">
      <c r="A40" s="38" t="s">
        <v>70</v>
      </c>
      <c r="B40" s="116" t="s">
        <v>71</v>
      </c>
      <c r="C40" s="117"/>
      <c r="D40" s="117"/>
      <c r="E40" s="117"/>
      <c r="F40" s="117"/>
      <c r="G40" s="117"/>
      <c r="H40" s="117"/>
      <c r="I40" s="118"/>
      <c r="J40" s="11">
        <v>5</v>
      </c>
      <c r="K40" s="11">
        <v>2</v>
      </c>
      <c r="L40" s="11">
        <v>1</v>
      </c>
      <c r="M40" s="11">
        <v>0</v>
      </c>
      <c r="N40" s="18">
        <f>K40+L40+M40</f>
        <v>3</v>
      </c>
      <c r="O40" s="19">
        <f>P40-N40</f>
        <v>6</v>
      </c>
      <c r="P40" s="19">
        <f>ROUND(PRODUCT(J40,25)/14,0)</f>
        <v>9</v>
      </c>
      <c r="Q40" s="24" t="s">
        <v>29</v>
      </c>
      <c r="R40" s="11"/>
      <c r="S40" s="25"/>
      <c r="T40" s="11" t="s">
        <v>36</v>
      </c>
    </row>
    <row r="41" spans="1:20">
      <c r="A41" s="38" t="s">
        <v>72</v>
      </c>
      <c r="B41" s="116" t="s">
        <v>73</v>
      </c>
      <c r="C41" s="117"/>
      <c r="D41" s="117"/>
      <c r="E41" s="117"/>
      <c r="F41" s="117"/>
      <c r="G41" s="117"/>
      <c r="H41" s="117"/>
      <c r="I41" s="118"/>
      <c r="J41" s="11">
        <v>5</v>
      </c>
      <c r="K41" s="11">
        <v>1</v>
      </c>
      <c r="L41" s="11">
        <v>2</v>
      </c>
      <c r="M41" s="11">
        <v>0</v>
      </c>
      <c r="N41" s="18">
        <f t="shared" ref="N41:N45" si="0">K41+L41+M41</f>
        <v>3</v>
      </c>
      <c r="O41" s="19">
        <f t="shared" ref="O41:O45" si="1">P41-N41</f>
        <v>6</v>
      </c>
      <c r="P41" s="19">
        <f t="shared" ref="P41:P45" si="2">ROUND(PRODUCT(J41,25)/14,0)</f>
        <v>9</v>
      </c>
      <c r="Q41" s="24" t="s">
        <v>29</v>
      </c>
      <c r="R41" s="11"/>
      <c r="S41" s="25"/>
      <c r="T41" s="11" t="s">
        <v>36</v>
      </c>
    </row>
    <row r="42" spans="1:20">
      <c r="A42" s="38" t="s">
        <v>74</v>
      </c>
      <c r="B42" s="116" t="s">
        <v>75</v>
      </c>
      <c r="C42" s="117"/>
      <c r="D42" s="117"/>
      <c r="E42" s="117"/>
      <c r="F42" s="117"/>
      <c r="G42" s="117"/>
      <c r="H42" s="117"/>
      <c r="I42" s="118"/>
      <c r="J42" s="11">
        <v>5</v>
      </c>
      <c r="K42" s="11">
        <v>1</v>
      </c>
      <c r="L42" s="11">
        <v>2</v>
      </c>
      <c r="M42" s="11">
        <v>0</v>
      </c>
      <c r="N42" s="18">
        <f t="shared" si="0"/>
        <v>3</v>
      </c>
      <c r="O42" s="19">
        <f t="shared" si="1"/>
        <v>6</v>
      </c>
      <c r="P42" s="19">
        <f t="shared" si="2"/>
        <v>9</v>
      </c>
      <c r="Q42" s="24" t="s">
        <v>29</v>
      </c>
      <c r="R42" s="11"/>
      <c r="S42" s="25"/>
      <c r="T42" s="11" t="s">
        <v>34</v>
      </c>
    </row>
    <row r="43" spans="1:20">
      <c r="A43" s="38" t="s">
        <v>76</v>
      </c>
      <c r="B43" s="116" t="s">
        <v>77</v>
      </c>
      <c r="C43" s="117"/>
      <c r="D43" s="117"/>
      <c r="E43" s="117"/>
      <c r="F43" s="117"/>
      <c r="G43" s="117"/>
      <c r="H43" s="117"/>
      <c r="I43" s="118"/>
      <c r="J43" s="11">
        <v>5</v>
      </c>
      <c r="K43" s="11">
        <v>2</v>
      </c>
      <c r="L43" s="11">
        <v>1</v>
      </c>
      <c r="M43" s="11">
        <v>0</v>
      </c>
      <c r="N43" s="18">
        <f t="shared" si="0"/>
        <v>3</v>
      </c>
      <c r="O43" s="19">
        <f t="shared" si="1"/>
        <v>6</v>
      </c>
      <c r="P43" s="19">
        <f t="shared" si="2"/>
        <v>9</v>
      </c>
      <c r="Q43" s="24" t="s">
        <v>29</v>
      </c>
      <c r="R43" s="11"/>
      <c r="S43" s="25"/>
      <c r="T43" s="11" t="s">
        <v>34</v>
      </c>
    </row>
    <row r="44" spans="1:20">
      <c r="A44" s="38" t="s">
        <v>78</v>
      </c>
      <c r="B44" s="116" t="s">
        <v>79</v>
      </c>
      <c r="C44" s="117"/>
      <c r="D44" s="117"/>
      <c r="E44" s="117"/>
      <c r="F44" s="117"/>
      <c r="G44" s="117"/>
      <c r="H44" s="117"/>
      <c r="I44" s="118"/>
      <c r="J44" s="11">
        <v>5</v>
      </c>
      <c r="K44" s="11">
        <v>1</v>
      </c>
      <c r="L44" s="11">
        <v>0</v>
      </c>
      <c r="M44" s="11">
        <v>1</v>
      </c>
      <c r="N44" s="18">
        <f t="shared" si="0"/>
        <v>2</v>
      </c>
      <c r="O44" s="19">
        <f t="shared" si="1"/>
        <v>7</v>
      </c>
      <c r="P44" s="19">
        <f t="shared" si="2"/>
        <v>9</v>
      </c>
      <c r="Q44" s="24"/>
      <c r="R44" s="11" t="s">
        <v>25</v>
      </c>
      <c r="S44" s="25"/>
      <c r="T44" s="11" t="s">
        <v>34</v>
      </c>
    </row>
    <row r="45" spans="1:20" ht="25.5">
      <c r="A45" s="40" t="s">
        <v>80</v>
      </c>
      <c r="B45" s="116" t="s">
        <v>81</v>
      </c>
      <c r="C45" s="117"/>
      <c r="D45" s="117"/>
      <c r="E45" s="117"/>
      <c r="F45" s="117"/>
      <c r="G45" s="117"/>
      <c r="H45" s="117"/>
      <c r="I45" s="118"/>
      <c r="J45" s="11">
        <v>5</v>
      </c>
      <c r="K45" s="11">
        <v>1</v>
      </c>
      <c r="L45" s="11">
        <v>1</v>
      </c>
      <c r="M45" s="11">
        <v>0</v>
      </c>
      <c r="N45" s="18">
        <f t="shared" si="0"/>
        <v>2</v>
      </c>
      <c r="O45" s="19">
        <f t="shared" si="1"/>
        <v>7</v>
      </c>
      <c r="P45" s="19">
        <f t="shared" si="2"/>
        <v>9</v>
      </c>
      <c r="Q45" s="24"/>
      <c r="R45" s="11" t="s">
        <v>25</v>
      </c>
      <c r="S45" s="25"/>
      <c r="T45" s="11" t="s">
        <v>37</v>
      </c>
    </row>
    <row r="46" spans="1:20">
      <c r="A46" s="21" t="s">
        <v>22</v>
      </c>
      <c r="B46" s="53"/>
      <c r="C46" s="98"/>
      <c r="D46" s="98"/>
      <c r="E46" s="98"/>
      <c r="F46" s="98"/>
      <c r="G46" s="98"/>
      <c r="H46" s="98"/>
      <c r="I46" s="54"/>
      <c r="J46" s="21">
        <f t="shared" ref="J46:P46" si="3">SUM(J40:J45)</f>
        <v>30</v>
      </c>
      <c r="K46" s="21">
        <f t="shared" si="3"/>
        <v>8</v>
      </c>
      <c r="L46" s="21">
        <f t="shared" si="3"/>
        <v>7</v>
      </c>
      <c r="M46" s="21">
        <f t="shared" si="3"/>
        <v>1</v>
      </c>
      <c r="N46" s="21">
        <f t="shared" si="3"/>
        <v>16</v>
      </c>
      <c r="O46" s="21">
        <f t="shared" si="3"/>
        <v>38</v>
      </c>
      <c r="P46" s="21">
        <f t="shared" si="3"/>
        <v>54</v>
      </c>
      <c r="Q46" s="21">
        <f>COUNTIF(Q40:Q45,"E")</f>
        <v>4</v>
      </c>
      <c r="R46" s="21">
        <f>COUNTIF(R40:R45,"C")</f>
        <v>2</v>
      </c>
      <c r="S46" s="21">
        <f>COUNTIF(S40:S45,"VP")</f>
        <v>0</v>
      </c>
      <c r="T46" s="22"/>
    </row>
    <row r="47" spans="1:20" ht="12.75" customHeight="1"/>
    <row r="48" spans="1:20" ht="16.5" customHeight="1">
      <c r="A48" s="160" t="s">
        <v>41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</row>
    <row r="49" spans="1:20" ht="26.25" customHeight="1">
      <c r="A49" s="161" t="s">
        <v>24</v>
      </c>
      <c r="B49" s="126" t="s">
        <v>23</v>
      </c>
      <c r="C49" s="127"/>
      <c r="D49" s="127"/>
      <c r="E49" s="127"/>
      <c r="F49" s="127"/>
      <c r="G49" s="127"/>
      <c r="H49" s="127"/>
      <c r="I49" s="128"/>
      <c r="J49" s="138" t="s">
        <v>38</v>
      </c>
      <c r="K49" s="142" t="s">
        <v>21</v>
      </c>
      <c r="L49" s="143"/>
      <c r="M49" s="144"/>
      <c r="N49" s="142" t="s">
        <v>39</v>
      </c>
      <c r="O49" s="157"/>
      <c r="P49" s="158"/>
      <c r="Q49" s="142" t="s">
        <v>20</v>
      </c>
      <c r="R49" s="143"/>
      <c r="S49" s="144"/>
      <c r="T49" s="159" t="s">
        <v>19</v>
      </c>
    </row>
    <row r="50" spans="1:20" ht="12.75" customHeight="1">
      <c r="A50" s="162"/>
      <c r="B50" s="129"/>
      <c r="C50" s="130"/>
      <c r="D50" s="130"/>
      <c r="E50" s="130"/>
      <c r="F50" s="130"/>
      <c r="G50" s="130"/>
      <c r="H50" s="130"/>
      <c r="I50" s="131"/>
      <c r="J50" s="139"/>
      <c r="K50" s="5" t="s">
        <v>25</v>
      </c>
      <c r="L50" s="5" t="s">
        <v>26</v>
      </c>
      <c r="M50" s="5" t="s">
        <v>27</v>
      </c>
      <c r="N50" s="5" t="s">
        <v>31</v>
      </c>
      <c r="O50" s="5" t="s">
        <v>7</v>
      </c>
      <c r="P50" s="5" t="s">
        <v>28</v>
      </c>
      <c r="Q50" s="5" t="s">
        <v>29</v>
      </c>
      <c r="R50" s="5" t="s">
        <v>25</v>
      </c>
      <c r="S50" s="5" t="s">
        <v>30</v>
      </c>
      <c r="T50" s="139"/>
    </row>
    <row r="51" spans="1:20">
      <c r="A51" s="38" t="s">
        <v>82</v>
      </c>
      <c r="B51" s="116" t="s">
        <v>83</v>
      </c>
      <c r="C51" s="117"/>
      <c r="D51" s="117"/>
      <c r="E51" s="117"/>
      <c r="F51" s="117"/>
      <c r="G51" s="117"/>
      <c r="H51" s="117"/>
      <c r="I51" s="118"/>
      <c r="J51" s="11">
        <v>5</v>
      </c>
      <c r="K51" s="11">
        <v>2</v>
      </c>
      <c r="L51" s="11">
        <v>1</v>
      </c>
      <c r="M51" s="11">
        <v>0</v>
      </c>
      <c r="N51" s="39">
        <f>K51+L51+M51</f>
        <v>3</v>
      </c>
      <c r="O51" s="19">
        <f>P51-N51</f>
        <v>6</v>
      </c>
      <c r="P51" s="19">
        <f>ROUND(PRODUCT(J51,25)/14,0)</f>
        <v>9</v>
      </c>
      <c r="Q51" s="24" t="s">
        <v>29</v>
      </c>
      <c r="R51" s="11"/>
      <c r="S51" s="25"/>
      <c r="T51" s="11" t="s">
        <v>36</v>
      </c>
    </row>
    <row r="52" spans="1:20">
      <c r="A52" s="38" t="s">
        <v>84</v>
      </c>
      <c r="B52" s="116" t="s">
        <v>85</v>
      </c>
      <c r="C52" s="117"/>
      <c r="D52" s="117"/>
      <c r="E52" s="117"/>
      <c r="F52" s="117"/>
      <c r="G52" s="117"/>
      <c r="H52" s="117"/>
      <c r="I52" s="118"/>
      <c r="J52" s="11">
        <v>5</v>
      </c>
      <c r="K52" s="11">
        <v>1</v>
      </c>
      <c r="L52" s="11">
        <v>2</v>
      </c>
      <c r="M52" s="11">
        <v>0</v>
      </c>
      <c r="N52" s="39">
        <f t="shared" ref="N52:N54" si="4">K52+L52+M52</f>
        <v>3</v>
      </c>
      <c r="O52" s="19">
        <f t="shared" ref="O52:O54" si="5">P52-N52</f>
        <v>6</v>
      </c>
      <c r="P52" s="19">
        <f t="shared" ref="P52:P54" si="6">ROUND(PRODUCT(J52,25)/14,0)</f>
        <v>9</v>
      </c>
      <c r="Q52" s="24" t="s">
        <v>29</v>
      </c>
      <c r="R52" s="11"/>
      <c r="S52" s="25"/>
      <c r="T52" s="11" t="s">
        <v>36</v>
      </c>
    </row>
    <row r="53" spans="1:20">
      <c r="A53" s="38" t="s">
        <v>86</v>
      </c>
      <c r="B53" s="116" t="s">
        <v>87</v>
      </c>
      <c r="C53" s="117"/>
      <c r="D53" s="117"/>
      <c r="E53" s="117"/>
      <c r="F53" s="117"/>
      <c r="G53" s="117"/>
      <c r="H53" s="117"/>
      <c r="I53" s="118"/>
      <c r="J53" s="11">
        <v>5</v>
      </c>
      <c r="K53" s="11">
        <v>1</v>
      </c>
      <c r="L53" s="11">
        <v>2</v>
      </c>
      <c r="M53" s="11">
        <v>0</v>
      </c>
      <c r="N53" s="39">
        <f t="shared" si="4"/>
        <v>3</v>
      </c>
      <c r="O53" s="19">
        <f t="shared" si="5"/>
        <v>6</v>
      </c>
      <c r="P53" s="19">
        <f t="shared" si="6"/>
        <v>9</v>
      </c>
      <c r="Q53" s="24" t="s">
        <v>29</v>
      </c>
      <c r="R53" s="11"/>
      <c r="S53" s="25"/>
      <c r="T53" s="11" t="s">
        <v>34</v>
      </c>
    </row>
    <row r="54" spans="1:20">
      <c r="A54" s="38" t="s">
        <v>88</v>
      </c>
      <c r="B54" s="116" t="s">
        <v>89</v>
      </c>
      <c r="C54" s="117"/>
      <c r="D54" s="117"/>
      <c r="E54" s="117"/>
      <c r="F54" s="117"/>
      <c r="G54" s="117"/>
      <c r="H54" s="117"/>
      <c r="I54" s="118"/>
      <c r="J54" s="11">
        <v>5</v>
      </c>
      <c r="K54" s="11">
        <v>2</v>
      </c>
      <c r="L54" s="11">
        <v>1</v>
      </c>
      <c r="M54" s="11">
        <v>0</v>
      </c>
      <c r="N54" s="39">
        <f t="shared" si="4"/>
        <v>3</v>
      </c>
      <c r="O54" s="19">
        <f t="shared" si="5"/>
        <v>6</v>
      </c>
      <c r="P54" s="19">
        <f t="shared" si="6"/>
        <v>9</v>
      </c>
      <c r="Q54" s="24" t="s">
        <v>29</v>
      </c>
      <c r="R54" s="11"/>
      <c r="S54" s="25"/>
      <c r="T54" s="11" t="s">
        <v>36</v>
      </c>
    </row>
    <row r="55" spans="1:20">
      <c r="A55" s="38" t="s">
        <v>90</v>
      </c>
      <c r="B55" s="116" t="s">
        <v>91</v>
      </c>
      <c r="C55" s="117"/>
      <c r="D55" s="117"/>
      <c r="E55" s="117"/>
      <c r="F55" s="117"/>
      <c r="G55" s="117"/>
      <c r="H55" s="117"/>
      <c r="I55" s="118"/>
      <c r="J55" s="11">
        <v>5</v>
      </c>
      <c r="K55" s="11">
        <v>2</v>
      </c>
      <c r="L55" s="11">
        <v>0</v>
      </c>
      <c r="M55" s="11">
        <v>0</v>
      </c>
      <c r="N55" s="39">
        <f>K55+L55+M55</f>
        <v>2</v>
      </c>
      <c r="O55" s="19">
        <f>P55-N55</f>
        <v>7</v>
      </c>
      <c r="P55" s="19">
        <f>ROUND(PRODUCT(J55,25)/14,0)</f>
        <v>9</v>
      </c>
      <c r="Q55" s="24"/>
      <c r="R55" s="11" t="s">
        <v>25</v>
      </c>
      <c r="S55" s="25"/>
      <c r="T55" s="11" t="s">
        <v>36</v>
      </c>
    </row>
    <row r="56" spans="1:20" ht="38.25">
      <c r="A56" s="40" t="s">
        <v>92</v>
      </c>
      <c r="B56" s="99" t="s">
        <v>93</v>
      </c>
      <c r="C56" s="100"/>
      <c r="D56" s="100"/>
      <c r="E56" s="100"/>
      <c r="F56" s="100"/>
      <c r="G56" s="100"/>
      <c r="H56" s="100"/>
      <c r="I56" s="101"/>
      <c r="J56" s="11">
        <v>5</v>
      </c>
      <c r="K56" s="11">
        <v>0</v>
      </c>
      <c r="L56" s="11">
        <v>0</v>
      </c>
      <c r="M56" s="11">
        <v>2</v>
      </c>
      <c r="N56" s="39">
        <f>K56+L56+M56</f>
        <v>2</v>
      </c>
      <c r="O56" s="19">
        <f>P56-N56</f>
        <v>7</v>
      </c>
      <c r="P56" s="19">
        <f>ROUND(PRODUCT(J56,25)/14,0)</f>
        <v>9</v>
      </c>
      <c r="Q56" s="24"/>
      <c r="R56" s="11" t="s">
        <v>25</v>
      </c>
      <c r="S56" s="25"/>
      <c r="T56" s="11" t="s">
        <v>37</v>
      </c>
    </row>
    <row r="57" spans="1:20">
      <c r="A57" s="21" t="s">
        <v>22</v>
      </c>
      <c r="B57" s="53"/>
      <c r="C57" s="98"/>
      <c r="D57" s="98"/>
      <c r="E57" s="98"/>
      <c r="F57" s="98"/>
      <c r="G57" s="98"/>
      <c r="H57" s="98"/>
      <c r="I57" s="54"/>
      <c r="J57" s="21">
        <f t="shared" ref="J57:P57" si="7">SUM(J51:J56)</f>
        <v>30</v>
      </c>
      <c r="K57" s="21">
        <f t="shared" si="7"/>
        <v>8</v>
      </c>
      <c r="L57" s="21">
        <f t="shared" si="7"/>
        <v>6</v>
      </c>
      <c r="M57" s="21">
        <f t="shared" si="7"/>
        <v>2</v>
      </c>
      <c r="N57" s="21">
        <f t="shared" si="7"/>
        <v>16</v>
      </c>
      <c r="O57" s="21">
        <f t="shared" si="7"/>
        <v>38</v>
      </c>
      <c r="P57" s="21">
        <f t="shared" si="7"/>
        <v>54</v>
      </c>
      <c r="Q57" s="21">
        <f>COUNTIF(Q51:Q56,"E")</f>
        <v>4</v>
      </c>
      <c r="R57" s="21">
        <f>COUNTIF(R51:R56,"C")</f>
        <v>2</v>
      </c>
      <c r="S57" s="21">
        <f>COUNTIF(S51:S56,"VP")</f>
        <v>0</v>
      </c>
      <c r="T57" s="22"/>
    </row>
    <row r="58" spans="1:20" ht="11.25" customHeight="1"/>
    <row r="59" spans="1:20" ht="18" customHeight="1">
      <c r="A59" s="160" t="s">
        <v>42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</row>
    <row r="60" spans="1:20" ht="25.5" customHeight="1">
      <c r="A60" s="161" t="s">
        <v>24</v>
      </c>
      <c r="B60" s="126" t="s">
        <v>23</v>
      </c>
      <c r="C60" s="127"/>
      <c r="D60" s="127"/>
      <c r="E60" s="127"/>
      <c r="F60" s="127"/>
      <c r="G60" s="127"/>
      <c r="H60" s="127"/>
      <c r="I60" s="128"/>
      <c r="J60" s="138" t="s">
        <v>38</v>
      </c>
      <c r="K60" s="142" t="s">
        <v>21</v>
      </c>
      <c r="L60" s="143"/>
      <c r="M60" s="144"/>
      <c r="N60" s="142" t="s">
        <v>39</v>
      </c>
      <c r="O60" s="157"/>
      <c r="P60" s="158"/>
      <c r="Q60" s="142" t="s">
        <v>20</v>
      </c>
      <c r="R60" s="143"/>
      <c r="S60" s="144"/>
      <c r="T60" s="159" t="s">
        <v>19</v>
      </c>
    </row>
    <row r="61" spans="1:20" ht="16.5" customHeight="1">
      <c r="A61" s="162"/>
      <c r="B61" s="129"/>
      <c r="C61" s="130"/>
      <c r="D61" s="130"/>
      <c r="E61" s="130"/>
      <c r="F61" s="130"/>
      <c r="G61" s="130"/>
      <c r="H61" s="130"/>
      <c r="I61" s="131"/>
      <c r="J61" s="139"/>
      <c r="K61" s="5" t="s">
        <v>25</v>
      </c>
      <c r="L61" s="5" t="s">
        <v>26</v>
      </c>
      <c r="M61" s="5" t="s">
        <v>27</v>
      </c>
      <c r="N61" s="5" t="s">
        <v>31</v>
      </c>
      <c r="O61" s="5" t="s">
        <v>7</v>
      </c>
      <c r="P61" s="5" t="s">
        <v>28</v>
      </c>
      <c r="Q61" s="5" t="s">
        <v>29</v>
      </c>
      <c r="R61" s="5" t="s">
        <v>25</v>
      </c>
      <c r="S61" s="5" t="s">
        <v>30</v>
      </c>
      <c r="T61" s="139"/>
    </row>
    <row r="62" spans="1:20">
      <c r="A62" s="38" t="s">
        <v>94</v>
      </c>
      <c r="B62" s="116" t="s">
        <v>95</v>
      </c>
      <c r="C62" s="117"/>
      <c r="D62" s="117"/>
      <c r="E62" s="117"/>
      <c r="F62" s="117"/>
      <c r="G62" s="117"/>
      <c r="H62" s="117"/>
      <c r="I62" s="118"/>
      <c r="J62" s="11">
        <v>5</v>
      </c>
      <c r="K62" s="11">
        <v>1</v>
      </c>
      <c r="L62" s="11">
        <v>1</v>
      </c>
      <c r="M62" s="11">
        <v>0</v>
      </c>
      <c r="N62" s="18">
        <f>K62+L62+M62</f>
        <v>2</v>
      </c>
      <c r="O62" s="19">
        <f>P62-N62</f>
        <v>7</v>
      </c>
      <c r="P62" s="19">
        <f>ROUND(PRODUCT(J62,25)/14,0)</f>
        <v>9</v>
      </c>
      <c r="Q62" s="24" t="s">
        <v>29</v>
      </c>
      <c r="R62" s="11"/>
      <c r="S62" s="25"/>
      <c r="T62" s="11" t="s">
        <v>36</v>
      </c>
    </row>
    <row r="63" spans="1:20">
      <c r="A63" s="38" t="s">
        <v>96</v>
      </c>
      <c r="B63" s="116" t="s">
        <v>97</v>
      </c>
      <c r="C63" s="117"/>
      <c r="D63" s="117"/>
      <c r="E63" s="117"/>
      <c r="F63" s="117"/>
      <c r="G63" s="117"/>
      <c r="H63" s="117"/>
      <c r="I63" s="118"/>
      <c r="J63" s="11">
        <v>5</v>
      </c>
      <c r="K63" s="11">
        <v>2</v>
      </c>
      <c r="L63" s="11">
        <v>1</v>
      </c>
      <c r="M63" s="11">
        <v>0</v>
      </c>
      <c r="N63" s="18">
        <f t="shared" ref="N63:N67" si="8">K63+L63+M63</f>
        <v>3</v>
      </c>
      <c r="O63" s="19">
        <f t="shared" ref="O63:O67" si="9">P63-N63</f>
        <v>6</v>
      </c>
      <c r="P63" s="19">
        <f t="shared" ref="P63:P67" si="10">ROUND(PRODUCT(J63,25)/14,0)</f>
        <v>9</v>
      </c>
      <c r="Q63" s="24" t="s">
        <v>29</v>
      </c>
      <c r="R63" s="11"/>
      <c r="S63" s="25"/>
      <c r="T63" s="11" t="s">
        <v>34</v>
      </c>
    </row>
    <row r="64" spans="1:20">
      <c r="A64" s="38" t="s">
        <v>98</v>
      </c>
      <c r="B64" s="116" t="s">
        <v>99</v>
      </c>
      <c r="C64" s="117"/>
      <c r="D64" s="117"/>
      <c r="E64" s="117"/>
      <c r="F64" s="117"/>
      <c r="G64" s="117"/>
      <c r="H64" s="117"/>
      <c r="I64" s="118"/>
      <c r="J64" s="11">
        <v>5</v>
      </c>
      <c r="K64" s="11">
        <v>1</v>
      </c>
      <c r="L64" s="11">
        <v>2</v>
      </c>
      <c r="M64" s="11">
        <v>0</v>
      </c>
      <c r="N64" s="18">
        <f t="shared" si="8"/>
        <v>3</v>
      </c>
      <c r="O64" s="19">
        <f t="shared" si="9"/>
        <v>6</v>
      </c>
      <c r="P64" s="19">
        <f t="shared" si="10"/>
        <v>9</v>
      </c>
      <c r="Q64" s="24" t="s">
        <v>29</v>
      </c>
      <c r="R64" s="11"/>
      <c r="S64" s="25"/>
      <c r="T64" s="11" t="s">
        <v>36</v>
      </c>
    </row>
    <row r="65" spans="1:20" ht="41.45" customHeight="1">
      <c r="A65" s="44" t="s">
        <v>100</v>
      </c>
      <c r="B65" s="99" t="s">
        <v>101</v>
      </c>
      <c r="C65" s="100"/>
      <c r="D65" s="100"/>
      <c r="E65" s="100"/>
      <c r="F65" s="100"/>
      <c r="G65" s="100"/>
      <c r="H65" s="100"/>
      <c r="I65" s="101"/>
      <c r="J65" s="11">
        <v>5</v>
      </c>
      <c r="K65" s="11">
        <v>1</v>
      </c>
      <c r="L65" s="11">
        <v>1</v>
      </c>
      <c r="M65" s="11">
        <v>0</v>
      </c>
      <c r="N65" s="18">
        <f t="shared" si="8"/>
        <v>2</v>
      </c>
      <c r="O65" s="19">
        <f t="shared" si="9"/>
        <v>7</v>
      </c>
      <c r="P65" s="19">
        <f t="shared" si="10"/>
        <v>9</v>
      </c>
      <c r="Q65" s="24"/>
      <c r="R65" s="11" t="s">
        <v>25</v>
      </c>
      <c r="S65" s="25"/>
      <c r="T65" s="11" t="s">
        <v>37</v>
      </c>
    </row>
    <row r="66" spans="1:20">
      <c r="A66" s="38" t="s">
        <v>102</v>
      </c>
      <c r="B66" s="116" t="s">
        <v>103</v>
      </c>
      <c r="C66" s="117"/>
      <c r="D66" s="117"/>
      <c r="E66" s="117"/>
      <c r="F66" s="117"/>
      <c r="G66" s="117"/>
      <c r="H66" s="117"/>
      <c r="I66" s="118"/>
      <c r="J66" s="11">
        <v>5</v>
      </c>
      <c r="K66" s="11">
        <v>2</v>
      </c>
      <c r="L66" s="11">
        <v>1</v>
      </c>
      <c r="M66" s="11">
        <v>0</v>
      </c>
      <c r="N66" s="18">
        <f t="shared" si="8"/>
        <v>3</v>
      </c>
      <c r="O66" s="19">
        <f t="shared" si="9"/>
        <v>6</v>
      </c>
      <c r="P66" s="19">
        <f t="shared" si="10"/>
        <v>9</v>
      </c>
      <c r="Q66" s="24" t="s">
        <v>29</v>
      </c>
      <c r="R66" s="11"/>
      <c r="S66" s="25"/>
      <c r="T66" s="11" t="s">
        <v>36</v>
      </c>
    </row>
    <row r="67" spans="1:20">
      <c r="A67" s="38" t="s">
        <v>104</v>
      </c>
      <c r="B67" s="116" t="s">
        <v>105</v>
      </c>
      <c r="C67" s="117"/>
      <c r="D67" s="117"/>
      <c r="E67" s="117"/>
      <c r="F67" s="117"/>
      <c r="G67" s="117"/>
      <c r="H67" s="117"/>
      <c r="I67" s="118"/>
      <c r="J67" s="11">
        <v>5</v>
      </c>
      <c r="K67" s="11">
        <v>2</v>
      </c>
      <c r="L67" s="11">
        <v>1</v>
      </c>
      <c r="M67" s="11">
        <v>0</v>
      </c>
      <c r="N67" s="18">
        <f t="shared" si="8"/>
        <v>3</v>
      </c>
      <c r="O67" s="19">
        <f t="shared" si="9"/>
        <v>6</v>
      </c>
      <c r="P67" s="19">
        <f t="shared" si="10"/>
        <v>9</v>
      </c>
      <c r="Q67" s="24" t="s">
        <v>29</v>
      </c>
      <c r="R67" s="11"/>
      <c r="S67" s="25"/>
      <c r="T67" s="11" t="s">
        <v>36</v>
      </c>
    </row>
    <row r="68" spans="1:20">
      <c r="A68" s="21" t="s">
        <v>22</v>
      </c>
      <c r="B68" s="53"/>
      <c r="C68" s="98"/>
      <c r="D68" s="98"/>
      <c r="E68" s="98"/>
      <c r="F68" s="98"/>
      <c r="G68" s="98"/>
      <c r="H68" s="98"/>
      <c r="I68" s="54"/>
      <c r="J68" s="21">
        <f t="shared" ref="J68:P68" si="11">SUM(J62:J67)</f>
        <v>30</v>
      </c>
      <c r="K68" s="21">
        <f t="shared" si="11"/>
        <v>9</v>
      </c>
      <c r="L68" s="21">
        <f t="shared" si="11"/>
        <v>7</v>
      </c>
      <c r="M68" s="21">
        <f t="shared" si="11"/>
        <v>0</v>
      </c>
      <c r="N68" s="21">
        <f t="shared" si="11"/>
        <v>16</v>
      </c>
      <c r="O68" s="21">
        <f t="shared" si="11"/>
        <v>38</v>
      </c>
      <c r="P68" s="21">
        <f t="shared" si="11"/>
        <v>54</v>
      </c>
      <c r="Q68" s="21">
        <f>COUNTIF(Q62:Q67,"E")</f>
        <v>5</v>
      </c>
      <c r="R68" s="21">
        <f>COUNTIF(R62:R67,"C")</f>
        <v>1</v>
      </c>
      <c r="S68" s="21">
        <f>COUNTIF(S62:S67,"VP")</f>
        <v>0</v>
      </c>
      <c r="T68" s="22"/>
    </row>
    <row r="69" spans="1:20" ht="21.75" customHeight="1"/>
    <row r="70" spans="1:20" ht="18.75" customHeight="1">
      <c r="A70" s="160" t="s">
        <v>43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</row>
    <row r="71" spans="1:20" ht="24.75" customHeight="1">
      <c r="A71" s="161" t="s">
        <v>24</v>
      </c>
      <c r="B71" s="126" t="s">
        <v>23</v>
      </c>
      <c r="C71" s="127"/>
      <c r="D71" s="127"/>
      <c r="E71" s="127"/>
      <c r="F71" s="127"/>
      <c r="G71" s="127"/>
      <c r="H71" s="127"/>
      <c r="I71" s="128"/>
      <c r="J71" s="138" t="s">
        <v>38</v>
      </c>
      <c r="K71" s="142" t="s">
        <v>21</v>
      </c>
      <c r="L71" s="143"/>
      <c r="M71" s="144"/>
      <c r="N71" s="142" t="s">
        <v>39</v>
      </c>
      <c r="O71" s="157"/>
      <c r="P71" s="158"/>
      <c r="Q71" s="142" t="s">
        <v>20</v>
      </c>
      <c r="R71" s="143"/>
      <c r="S71" s="144"/>
      <c r="T71" s="159" t="s">
        <v>19</v>
      </c>
    </row>
    <row r="72" spans="1:20">
      <c r="A72" s="162"/>
      <c r="B72" s="129"/>
      <c r="C72" s="130"/>
      <c r="D72" s="130"/>
      <c r="E72" s="130"/>
      <c r="F72" s="130"/>
      <c r="G72" s="130"/>
      <c r="H72" s="130"/>
      <c r="I72" s="131"/>
      <c r="J72" s="139"/>
      <c r="K72" s="5" t="s">
        <v>25</v>
      </c>
      <c r="L72" s="5" t="s">
        <v>26</v>
      </c>
      <c r="M72" s="5" t="s">
        <v>27</v>
      </c>
      <c r="N72" s="5" t="s">
        <v>31</v>
      </c>
      <c r="O72" s="5" t="s">
        <v>7</v>
      </c>
      <c r="P72" s="5" t="s">
        <v>28</v>
      </c>
      <c r="Q72" s="5" t="s">
        <v>29</v>
      </c>
      <c r="R72" s="5" t="s">
        <v>25</v>
      </c>
      <c r="S72" s="5" t="s">
        <v>30</v>
      </c>
      <c r="T72" s="139"/>
    </row>
    <row r="73" spans="1:20">
      <c r="A73" s="38" t="s">
        <v>106</v>
      </c>
      <c r="B73" s="116" t="s">
        <v>107</v>
      </c>
      <c r="C73" s="117"/>
      <c r="D73" s="117"/>
      <c r="E73" s="117"/>
      <c r="F73" s="117"/>
      <c r="G73" s="117"/>
      <c r="H73" s="117"/>
      <c r="I73" s="118"/>
      <c r="J73" s="11">
        <v>6</v>
      </c>
      <c r="K73" s="11">
        <v>2</v>
      </c>
      <c r="L73" s="11">
        <v>2</v>
      </c>
      <c r="M73" s="11">
        <v>0</v>
      </c>
      <c r="N73" s="18">
        <f>K73+L73+M73</f>
        <v>4</v>
      </c>
      <c r="O73" s="19">
        <f>P73-N73</f>
        <v>9</v>
      </c>
      <c r="P73" s="19">
        <f>ROUND(PRODUCT(J73,25)/12,0)</f>
        <v>13</v>
      </c>
      <c r="Q73" s="24" t="s">
        <v>29</v>
      </c>
      <c r="R73" s="11"/>
      <c r="S73" s="25"/>
      <c r="T73" s="11" t="s">
        <v>36</v>
      </c>
    </row>
    <row r="74" spans="1:20">
      <c r="A74" s="38" t="s">
        <v>108</v>
      </c>
      <c r="B74" s="116" t="s">
        <v>109</v>
      </c>
      <c r="C74" s="117"/>
      <c r="D74" s="117"/>
      <c r="E74" s="117"/>
      <c r="F74" s="117"/>
      <c r="G74" s="117"/>
      <c r="H74" s="117"/>
      <c r="I74" s="118"/>
      <c r="J74" s="11">
        <v>6</v>
      </c>
      <c r="K74" s="11">
        <v>2</v>
      </c>
      <c r="L74" s="11">
        <v>1</v>
      </c>
      <c r="M74" s="11">
        <v>0</v>
      </c>
      <c r="N74" s="18">
        <f t="shared" ref="N74:N76" si="12">K74+L74+M74</f>
        <v>3</v>
      </c>
      <c r="O74" s="19">
        <f t="shared" ref="O74:O76" si="13">P74-N74</f>
        <v>10</v>
      </c>
      <c r="P74" s="19">
        <f t="shared" ref="P74:P76" si="14">ROUND(PRODUCT(J74,25)/12,0)</f>
        <v>13</v>
      </c>
      <c r="Q74" s="24" t="s">
        <v>29</v>
      </c>
      <c r="R74" s="11"/>
      <c r="S74" s="25"/>
      <c r="T74" s="11" t="s">
        <v>36</v>
      </c>
    </row>
    <row r="75" spans="1:20">
      <c r="A75" s="38" t="s">
        <v>110</v>
      </c>
      <c r="B75" s="116" t="s">
        <v>140</v>
      </c>
      <c r="C75" s="117"/>
      <c r="D75" s="117"/>
      <c r="E75" s="117"/>
      <c r="F75" s="117"/>
      <c r="G75" s="117"/>
      <c r="H75" s="117"/>
      <c r="I75" s="118"/>
      <c r="J75" s="11">
        <v>9</v>
      </c>
      <c r="K75" s="11">
        <v>0</v>
      </c>
      <c r="L75" s="11">
        <v>0</v>
      </c>
      <c r="M75" s="11">
        <v>3</v>
      </c>
      <c r="N75" s="18">
        <f t="shared" si="12"/>
        <v>3</v>
      </c>
      <c r="O75" s="19">
        <f t="shared" si="13"/>
        <v>16</v>
      </c>
      <c r="P75" s="19">
        <f t="shared" si="14"/>
        <v>19</v>
      </c>
      <c r="Q75" s="24"/>
      <c r="R75" s="11" t="s">
        <v>25</v>
      </c>
      <c r="S75" s="25"/>
      <c r="T75" s="11" t="s">
        <v>36</v>
      </c>
    </row>
    <row r="76" spans="1:20" ht="24">
      <c r="A76" s="44" t="s">
        <v>111</v>
      </c>
      <c r="B76" s="116" t="s">
        <v>112</v>
      </c>
      <c r="C76" s="117"/>
      <c r="D76" s="117"/>
      <c r="E76" s="117"/>
      <c r="F76" s="117"/>
      <c r="G76" s="117"/>
      <c r="H76" s="117"/>
      <c r="I76" s="118"/>
      <c r="J76" s="11">
        <v>9</v>
      </c>
      <c r="K76" s="11">
        <v>0</v>
      </c>
      <c r="L76" s="11">
        <v>0</v>
      </c>
      <c r="M76" s="11">
        <v>3</v>
      </c>
      <c r="N76" s="18">
        <f t="shared" si="12"/>
        <v>3</v>
      </c>
      <c r="O76" s="19">
        <f t="shared" si="13"/>
        <v>16</v>
      </c>
      <c r="P76" s="19">
        <f t="shared" si="14"/>
        <v>19</v>
      </c>
      <c r="Q76" s="24"/>
      <c r="R76" s="11"/>
      <c r="S76" s="25" t="s">
        <v>30</v>
      </c>
      <c r="T76" s="11" t="s">
        <v>36</v>
      </c>
    </row>
    <row r="77" spans="1:20">
      <c r="A77" s="21" t="s">
        <v>22</v>
      </c>
      <c r="B77" s="53"/>
      <c r="C77" s="98"/>
      <c r="D77" s="98"/>
      <c r="E77" s="98"/>
      <c r="F77" s="98"/>
      <c r="G77" s="98"/>
      <c r="H77" s="98"/>
      <c r="I77" s="54"/>
      <c r="J77" s="21">
        <f t="shared" ref="J77:P77" si="15">SUM(J73:J76)</f>
        <v>30</v>
      </c>
      <c r="K77" s="21">
        <f t="shared" si="15"/>
        <v>4</v>
      </c>
      <c r="L77" s="21">
        <f t="shared" si="15"/>
        <v>3</v>
      </c>
      <c r="M77" s="21">
        <f t="shared" si="15"/>
        <v>6</v>
      </c>
      <c r="N77" s="21">
        <f t="shared" si="15"/>
        <v>13</v>
      </c>
      <c r="O77" s="21">
        <f t="shared" si="15"/>
        <v>51</v>
      </c>
      <c r="P77" s="21">
        <f t="shared" si="15"/>
        <v>64</v>
      </c>
      <c r="Q77" s="21">
        <f>COUNTIF(Q73:Q76,"E")</f>
        <v>2</v>
      </c>
      <c r="R77" s="21">
        <f>COUNTIF(R73:R76,"C")</f>
        <v>1</v>
      </c>
      <c r="S77" s="21">
        <f>COUNTIF(S73:S76,"VP")</f>
        <v>1</v>
      </c>
      <c r="T77" s="22"/>
    </row>
    <row r="78" spans="1:20" ht="12.75" customHeight="1"/>
    <row r="79" spans="1:20" ht="12.75" customHeight="1">
      <c r="B79" s="2"/>
      <c r="C79" s="2"/>
      <c r="D79" s="2"/>
      <c r="E79" s="2"/>
      <c r="F79" s="2"/>
      <c r="G79" s="2"/>
      <c r="M79" s="8"/>
      <c r="N79" s="8"/>
      <c r="O79" s="8"/>
      <c r="P79" s="8"/>
      <c r="Q79" s="8"/>
      <c r="R79" s="8"/>
      <c r="S79" s="8"/>
    </row>
    <row r="80" spans="1:20" ht="12.75" customHeight="1"/>
    <row r="81" spans="1:20" ht="12.75" customHeight="1"/>
    <row r="82" spans="1:20" ht="19.5" customHeight="1">
      <c r="A82" s="148" t="s">
        <v>44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</row>
    <row r="83" spans="1:20" ht="24" customHeight="1">
      <c r="A83" s="161" t="s">
        <v>24</v>
      </c>
      <c r="B83" s="126" t="s">
        <v>23</v>
      </c>
      <c r="C83" s="127"/>
      <c r="D83" s="127"/>
      <c r="E83" s="127"/>
      <c r="F83" s="127"/>
      <c r="G83" s="127"/>
      <c r="H83" s="127"/>
      <c r="I83" s="128"/>
      <c r="J83" s="138" t="s">
        <v>38</v>
      </c>
      <c r="K83" s="122" t="s">
        <v>21</v>
      </c>
      <c r="L83" s="122"/>
      <c r="M83" s="122"/>
      <c r="N83" s="122" t="s">
        <v>39</v>
      </c>
      <c r="O83" s="178"/>
      <c r="P83" s="178"/>
      <c r="Q83" s="122" t="s">
        <v>20</v>
      </c>
      <c r="R83" s="122"/>
      <c r="S83" s="122"/>
      <c r="T83" s="122" t="s">
        <v>19</v>
      </c>
    </row>
    <row r="84" spans="1:20" ht="12.75" customHeight="1">
      <c r="A84" s="162"/>
      <c r="B84" s="129"/>
      <c r="C84" s="130"/>
      <c r="D84" s="130"/>
      <c r="E84" s="130"/>
      <c r="F84" s="130"/>
      <c r="G84" s="130"/>
      <c r="H84" s="130"/>
      <c r="I84" s="131"/>
      <c r="J84" s="139"/>
      <c r="K84" s="5" t="s">
        <v>25</v>
      </c>
      <c r="L84" s="5" t="s">
        <v>26</v>
      </c>
      <c r="M84" s="5" t="s">
        <v>27</v>
      </c>
      <c r="N84" s="5" t="s">
        <v>31</v>
      </c>
      <c r="O84" s="5" t="s">
        <v>7</v>
      </c>
      <c r="P84" s="5" t="s">
        <v>28</v>
      </c>
      <c r="Q84" s="5" t="s">
        <v>29</v>
      </c>
      <c r="R84" s="5" t="s">
        <v>25</v>
      </c>
      <c r="S84" s="5" t="s">
        <v>30</v>
      </c>
      <c r="T84" s="122"/>
    </row>
    <row r="85" spans="1:20">
      <c r="A85" s="132" t="s">
        <v>113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4"/>
    </row>
    <row r="86" spans="1:20">
      <c r="A86" s="38" t="s">
        <v>114</v>
      </c>
      <c r="B86" s="123" t="s">
        <v>115</v>
      </c>
      <c r="C86" s="124"/>
      <c r="D86" s="124"/>
      <c r="E86" s="124"/>
      <c r="F86" s="124"/>
      <c r="G86" s="124"/>
      <c r="H86" s="124"/>
      <c r="I86" s="125"/>
      <c r="J86" s="26">
        <v>5</v>
      </c>
      <c r="K86" s="26">
        <v>2</v>
      </c>
      <c r="L86" s="26">
        <v>1</v>
      </c>
      <c r="M86" s="26">
        <v>0</v>
      </c>
      <c r="N86" s="19">
        <f>K86+L86+M86</f>
        <v>3</v>
      </c>
      <c r="O86" s="19">
        <f>P86-N86</f>
        <v>6</v>
      </c>
      <c r="P86" s="19">
        <f>ROUND(PRODUCT(J86,25)/14,0)</f>
        <v>9</v>
      </c>
      <c r="Q86" s="26" t="s">
        <v>29</v>
      </c>
      <c r="R86" s="26"/>
      <c r="S86" s="27"/>
      <c r="T86" s="11" t="s">
        <v>36</v>
      </c>
    </row>
    <row r="87" spans="1:20">
      <c r="A87" s="38" t="s">
        <v>116</v>
      </c>
      <c r="B87" s="123" t="s">
        <v>117</v>
      </c>
      <c r="C87" s="124"/>
      <c r="D87" s="124"/>
      <c r="E87" s="124"/>
      <c r="F87" s="124"/>
      <c r="G87" s="124"/>
      <c r="H87" s="124"/>
      <c r="I87" s="125"/>
      <c r="J87" s="26">
        <v>5</v>
      </c>
      <c r="K87" s="26">
        <v>2</v>
      </c>
      <c r="L87" s="26">
        <v>1</v>
      </c>
      <c r="M87" s="26">
        <v>0</v>
      </c>
      <c r="N87" s="19">
        <f t="shared" ref="N87:N91" si="16">K87+L87+M87</f>
        <v>3</v>
      </c>
      <c r="O87" s="19">
        <f t="shared" ref="O87:O91" si="17">P87-N87</f>
        <v>6</v>
      </c>
      <c r="P87" s="19">
        <f t="shared" ref="P87" si="18">ROUND(PRODUCT(J87,25)/14,0)</f>
        <v>9</v>
      </c>
      <c r="Q87" s="26" t="s">
        <v>29</v>
      </c>
      <c r="R87" s="26"/>
      <c r="S87" s="27"/>
      <c r="T87" s="11" t="s">
        <v>36</v>
      </c>
    </row>
    <row r="88" spans="1:20">
      <c r="A88" s="38" t="s">
        <v>118</v>
      </c>
      <c r="B88" s="123" t="s">
        <v>119</v>
      </c>
      <c r="C88" s="124"/>
      <c r="D88" s="124"/>
      <c r="E88" s="124"/>
      <c r="F88" s="124"/>
      <c r="G88" s="124"/>
      <c r="H88" s="124"/>
      <c r="I88" s="125"/>
      <c r="J88" s="26">
        <v>5</v>
      </c>
      <c r="K88" s="26">
        <v>2</v>
      </c>
      <c r="L88" s="26">
        <v>1</v>
      </c>
      <c r="M88" s="26">
        <v>0</v>
      </c>
      <c r="N88" s="19">
        <f t="shared" ref="N88:N89" si="19">K88+L88+M88</f>
        <v>3</v>
      </c>
      <c r="O88" s="19">
        <f t="shared" ref="O88:O89" si="20">P88-N88</f>
        <v>6</v>
      </c>
      <c r="P88" s="19">
        <f t="shared" ref="P88:P89" si="21">ROUND(PRODUCT(J88,25)/14,0)</f>
        <v>9</v>
      </c>
      <c r="Q88" s="26" t="s">
        <v>29</v>
      </c>
      <c r="R88" s="26"/>
      <c r="S88" s="27"/>
      <c r="T88" s="11" t="s">
        <v>36</v>
      </c>
    </row>
    <row r="89" spans="1:20">
      <c r="A89" s="38" t="s">
        <v>120</v>
      </c>
      <c r="B89" s="123" t="s">
        <v>121</v>
      </c>
      <c r="C89" s="124"/>
      <c r="D89" s="124"/>
      <c r="E89" s="124"/>
      <c r="F89" s="124"/>
      <c r="G89" s="124"/>
      <c r="H89" s="124"/>
      <c r="I89" s="125"/>
      <c r="J89" s="26">
        <v>5</v>
      </c>
      <c r="K89" s="26">
        <v>2</v>
      </c>
      <c r="L89" s="26">
        <v>1</v>
      </c>
      <c r="M89" s="26">
        <v>0</v>
      </c>
      <c r="N89" s="19">
        <f t="shared" si="19"/>
        <v>3</v>
      </c>
      <c r="O89" s="19">
        <f t="shared" si="20"/>
        <v>6</v>
      </c>
      <c r="P89" s="19">
        <f t="shared" si="21"/>
        <v>9</v>
      </c>
      <c r="Q89" s="26" t="s">
        <v>29</v>
      </c>
      <c r="R89" s="26"/>
      <c r="S89" s="27"/>
      <c r="T89" s="11" t="s">
        <v>36</v>
      </c>
    </row>
    <row r="90" spans="1:20">
      <c r="A90" s="135" t="s">
        <v>122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7"/>
    </row>
    <row r="91" spans="1:20">
      <c r="A91" s="38" t="s">
        <v>137</v>
      </c>
      <c r="B91" s="123" t="s">
        <v>130</v>
      </c>
      <c r="C91" s="124"/>
      <c r="D91" s="124"/>
      <c r="E91" s="124"/>
      <c r="F91" s="124"/>
      <c r="G91" s="124"/>
      <c r="H91" s="124"/>
      <c r="I91" s="125"/>
      <c r="J91" s="26">
        <v>6</v>
      </c>
      <c r="K91" s="26">
        <v>2</v>
      </c>
      <c r="L91" s="26">
        <v>1</v>
      </c>
      <c r="M91" s="26">
        <v>0</v>
      </c>
      <c r="N91" s="19">
        <f t="shared" si="16"/>
        <v>3</v>
      </c>
      <c r="O91" s="19">
        <f t="shared" si="17"/>
        <v>10</v>
      </c>
      <c r="P91" s="19">
        <f>ROUND(PRODUCT(J91,25)/12,0)</f>
        <v>13</v>
      </c>
      <c r="Q91" s="26" t="s">
        <v>29</v>
      </c>
      <c r="R91" s="26"/>
      <c r="S91" s="27"/>
      <c r="T91" s="11" t="s">
        <v>36</v>
      </c>
    </row>
    <row r="92" spans="1:20">
      <c r="A92" s="38" t="s">
        <v>123</v>
      </c>
      <c r="B92" s="123" t="s">
        <v>124</v>
      </c>
      <c r="C92" s="124"/>
      <c r="D92" s="124"/>
      <c r="E92" s="124"/>
      <c r="F92" s="124"/>
      <c r="G92" s="124"/>
      <c r="H92" s="124"/>
      <c r="I92" s="125"/>
      <c r="J92" s="26">
        <v>6</v>
      </c>
      <c r="K92" s="26">
        <v>2</v>
      </c>
      <c r="L92" s="26">
        <v>1</v>
      </c>
      <c r="M92" s="26">
        <v>0</v>
      </c>
      <c r="N92" s="19">
        <f t="shared" ref="N92:N94" si="22">K92+L92+M92</f>
        <v>3</v>
      </c>
      <c r="O92" s="19">
        <f t="shared" ref="O92:O94" si="23">P92-N92</f>
        <v>10</v>
      </c>
      <c r="P92" s="19">
        <f t="shared" ref="P92:P94" si="24">ROUND(PRODUCT(J92,25)/12,0)</f>
        <v>13</v>
      </c>
      <c r="Q92" s="26" t="s">
        <v>29</v>
      </c>
      <c r="R92" s="26"/>
      <c r="S92" s="27"/>
      <c r="T92" s="11" t="s">
        <v>36</v>
      </c>
    </row>
    <row r="93" spans="1:20">
      <c r="A93" s="38" t="s">
        <v>127</v>
      </c>
      <c r="B93" s="123" t="s">
        <v>128</v>
      </c>
      <c r="C93" s="124"/>
      <c r="D93" s="124"/>
      <c r="E93" s="124"/>
      <c r="F93" s="124"/>
      <c r="G93" s="124"/>
      <c r="H93" s="124"/>
      <c r="I93" s="125"/>
      <c r="J93" s="26">
        <v>6</v>
      </c>
      <c r="K93" s="26">
        <v>2</v>
      </c>
      <c r="L93" s="26">
        <v>1</v>
      </c>
      <c r="M93" s="26">
        <v>0</v>
      </c>
      <c r="N93" s="19">
        <f t="shared" si="22"/>
        <v>3</v>
      </c>
      <c r="O93" s="19">
        <f t="shared" si="23"/>
        <v>10</v>
      </c>
      <c r="P93" s="19">
        <f t="shared" si="24"/>
        <v>13</v>
      </c>
      <c r="Q93" s="26" t="s">
        <v>29</v>
      </c>
      <c r="R93" s="26"/>
      <c r="S93" s="27"/>
      <c r="T93" s="11" t="s">
        <v>36</v>
      </c>
    </row>
    <row r="94" spans="1:20">
      <c r="A94" s="38" t="s">
        <v>125</v>
      </c>
      <c r="B94" s="123" t="s">
        <v>145</v>
      </c>
      <c r="C94" s="124"/>
      <c r="D94" s="124"/>
      <c r="E94" s="124"/>
      <c r="F94" s="124"/>
      <c r="G94" s="124"/>
      <c r="H94" s="124"/>
      <c r="I94" s="125"/>
      <c r="J94" s="26">
        <v>6</v>
      </c>
      <c r="K94" s="26">
        <v>2</v>
      </c>
      <c r="L94" s="26">
        <v>1</v>
      </c>
      <c r="M94" s="26">
        <v>0</v>
      </c>
      <c r="N94" s="19">
        <f t="shared" si="22"/>
        <v>3</v>
      </c>
      <c r="O94" s="19">
        <f t="shared" si="23"/>
        <v>10</v>
      </c>
      <c r="P94" s="19">
        <f t="shared" si="24"/>
        <v>13</v>
      </c>
      <c r="Q94" s="26" t="s">
        <v>29</v>
      </c>
      <c r="R94" s="26"/>
      <c r="S94" s="27"/>
      <c r="T94" s="11" t="s">
        <v>36</v>
      </c>
    </row>
    <row r="95" spans="1:20" ht="24.75" customHeight="1">
      <c r="A95" s="112" t="s">
        <v>46</v>
      </c>
      <c r="B95" s="113"/>
      <c r="C95" s="113"/>
      <c r="D95" s="113"/>
      <c r="E95" s="113"/>
      <c r="F95" s="113"/>
      <c r="G95" s="113"/>
      <c r="H95" s="113"/>
      <c r="I95" s="114"/>
      <c r="J95" s="23">
        <f>SUM(J86:J87,J91)</f>
        <v>16</v>
      </c>
      <c r="K95" s="23">
        <f>SUM(K86:K87,K91)</f>
        <v>6</v>
      </c>
      <c r="L95" s="23">
        <f>SUM(L86:L87,L91)</f>
        <v>3</v>
      </c>
      <c r="M95" s="23">
        <f>SUM(M86:M87,M91)</f>
        <v>0</v>
      </c>
      <c r="N95" s="23">
        <f>SUM(N86:N87,N91)</f>
        <v>9</v>
      </c>
      <c r="O95" s="23">
        <f t="shared" ref="O95:P95" si="25">SUM(O86:O87,O91)</f>
        <v>22</v>
      </c>
      <c r="P95" s="23">
        <f t="shared" si="25"/>
        <v>31</v>
      </c>
      <c r="Q95" s="23">
        <f>COUNTIF(Q86:Q87,"E")+COUNTIF(Q91,"E")</f>
        <v>3</v>
      </c>
      <c r="R95" s="23">
        <f>COUNTIF(R86:R87,"C")+COUNTIF(R91,"C")</f>
        <v>0</v>
      </c>
      <c r="S95" s="23">
        <f>COUNTIF(S86:S87,"VP")+COUNTIF(S91,"VP")</f>
        <v>0</v>
      </c>
      <c r="T95" s="42">
        <f>3/22</f>
        <v>0.13636363636363635</v>
      </c>
    </row>
    <row r="96" spans="1:20" ht="13.5" customHeight="1">
      <c r="A96" s="86" t="s">
        <v>47</v>
      </c>
      <c r="B96" s="87"/>
      <c r="C96" s="87"/>
      <c r="D96" s="87"/>
      <c r="E96" s="87"/>
      <c r="F96" s="87"/>
      <c r="G96" s="87"/>
      <c r="H96" s="87"/>
      <c r="I96" s="87"/>
      <c r="J96" s="88"/>
      <c r="K96" s="23">
        <f>SUM(K86:K87)*14+K91*12</f>
        <v>80</v>
      </c>
      <c r="L96" s="23">
        <f>SUM(L86:L87)*14+L91*12</f>
        <v>40</v>
      </c>
      <c r="M96" s="23">
        <f>SUM(M86:M87)*14+M91*12</f>
        <v>0</v>
      </c>
      <c r="N96" s="23">
        <f>SUM(N86:N87)*14+N91*12</f>
        <v>120</v>
      </c>
      <c r="O96" s="23">
        <f t="shared" ref="O96:P96" si="26">SUM(O86:O87)*14+O91*12</f>
        <v>288</v>
      </c>
      <c r="P96" s="23">
        <f t="shared" si="26"/>
        <v>408</v>
      </c>
      <c r="Q96" s="92"/>
      <c r="R96" s="93"/>
      <c r="S96" s="93"/>
      <c r="T96" s="94"/>
    </row>
    <row r="97" spans="1:20">
      <c r="A97" s="89"/>
      <c r="B97" s="90"/>
      <c r="C97" s="90"/>
      <c r="D97" s="90"/>
      <c r="E97" s="90"/>
      <c r="F97" s="90"/>
      <c r="G97" s="90"/>
      <c r="H97" s="90"/>
      <c r="I97" s="90"/>
      <c r="J97" s="91"/>
      <c r="K97" s="103">
        <f>SUM(K96:M96)</f>
        <v>120</v>
      </c>
      <c r="L97" s="104"/>
      <c r="M97" s="105"/>
      <c r="N97" s="106">
        <f>SUM(N96:O96)</f>
        <v>408</v>
      </c>
      <c r="O97" s="107"/>
      <c r="P97" s="108"/>
      <c r="Q97" s="95"/>
      <c r="R97" s="96"/>
      <c r="S97" s="96"/>
      <c r="T97" s="97"/>
    </row>
    <row r="98" spans="1:20" ht="7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3"/>
      <c r="L98" s="13"/>
      <c r="M98" s="13"/>
      <c r="N98" s="14"/>
      <c r="O98" s="14"/>
      <c r="P98" s="14"/>
      <c r="Q98" s="15"/>
      <c r="R98" s="15"/>
      <c r="S98" s="15"/>
      <c r="T98" s="15"/>
    </row>
    <row r="99" spans="1:20" ht="24" customHeight="1">
      <c r="A99" s="130" t="s">
        <v>131</v>
      </c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</row>
    <row r="100" spans="1:20" ht="16.5" customHeight="1">
      <c r="A100" s="53" t="s">
        <v>49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54"/>
    </row>
    <row r="101" spans="1:20" ht="28.5" customHeight="1">
      <c r="A101" s="84" t="s">
        <v>24</v>
      </c>
      <c r="B101" s="84" t="s">
        <v>23</v>
      </c>
      <c r="C101" s="84"/>
      <c r="D101" s="84"/>
      <c r="E101" s="84"/>
      <c r="F101" s="84"/>
      <c r="G101" s="84"/>
      <c r="H101" s="84"/>
      <c r="I101" s="84"/>
      <c r="J101" s="52" t="s">
        <v>38</v>
      </c>
      <c r="K101" s="52" t="s">
        <v>21</v>
      </c>
      <c r="L101" s="52"/>
      <c r="M101" s="52"/>
      <c r="N101" s="52" t="s">
        <v>39</v>
      </c>
      <c r="O101" s="52"/>
      <c r="P101" s="52"/>
      <c r="Q101" s="52" t="s">
        <v>20</v>
      </c>
      <c r="R101" s="52"/>
      <c r="S101" s="52"/>
      <c r="T101" s="52" t="s">
        <v>19</v>
      </c>
    </row>
    <row r="102" spans="1:20">
      <c r="A102" s="84"/>
      <c r="B102" s="84"/>
      <c r="C102" s="84"/>
      <c r="D102" s="84"/>
      <c r="E102" s="84"/>
      <c r="F102" s="84"/>
      <c r="G102" s="84"/>
      <c r="H102" s="84"/>
      <c r="I102" s="84"/>
      <c r="J102" s="52"/>
      <c r="K102" s="29" t="s">
        <v>25</v>
      </c>
      <c r="L102" s="29" t="s">
        <v>26</v>
      </c>
      <c r="M102" s="29" t="s">
        <v>27</v>
      </c>
      <c r="N102" s="29" t="s">
        <v>31</v>
      </c>
      <c r="O102" s="29" t="s">
        <v>7</v>
      </c>
      <c r="P102" s="29" t="s">
        <v>28</v>
      </c>
      <c r="Q102" s="29" t="s">
        <v>29</v>
      </c>
      <c r="R102" s="29" t="s">
        <v>25</v>
      </c>
      <c r="S102" s="29" t="s">
        <v>30</v>
      </c>
      <c r="T102" s="52"/>
    </row>
    <row r="103" spans="1:20" ht="17.25" customHeight="1">
      <c r="A103" s="53" t="s">
        <v>60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54"/>
    </row>
    <row r="104" spans="1:20">
      <c r="A104" s="30" t="s">
        <v>74</v>
      </c>
      <c r="B104" s="116" t="s">
        <v>75</v>
      </c>
      <c r="C104" s="117"/>
      <c r="D104" s="117"/>
      <c r="E104" s="117"/>
      <c r="F104" s="117"/>
      <c r="G104" s="117"/>
      <c r="H104" s="117"/>
      <c r="I104" s="118"/>
      <c r="J104" s="19">
        <f>IF(ISNA(INDEX($A$37:$T$98,MATCH($B104,$B$37:$B$98,0),10)),"",INDEX($A$37:$T$98,MATCH($B104,$B$37:$B$98,0),10))</f>
        <v>5</v>
      </c>
      <c r="K104" s="19">
        <f>IF(ISNA(INDEX($A$37:$T$98,MATCH($B104,$B$37:$B$98,0),11)),"",INDEX($A$37:$T$98,MATCH($B104,$B$37:$B$98,0),11))</f>
        <v>1</v>
      </c>
      <c r="L104" s="19">
        <f>IF(ISNA(INDEX($A$37:$T$98,MATCH($B104,$B$37:$B$98,0),12)),"",INDEX($A$37:$T$98,MATCH($B104,$B$37:$B$98,0),12))</f>
        <v>2</v>
      </c>
      <c r="M104" s="19">
        <f>IF(ISNA(INDEX($A$37:$T$98,MATCH($B104,$B$37:$B$98,0),13)),"",INDEX($A$37:$T$98,MATCH($B104,$B$37:$B$98,0),13))</f>
        <v>0</v>
      </c>
      <c r="N104" s="19">
        <f>IF(ISNA(INDEX($A$37:$T$98,MATCH($B104,$B$37:$B$98,0),14)),"",INDEX($A$37:$T$98,MATCH($B104,$B$37:$B$98,0),14))</f>
        <v>3</v>
      </c>
      <c r="O104" s="19">
        <f>IF(ISNA(INDEX($A$37:$T$98,MATCH($B104,$B$37:$B$98,0),15)),"",INDEX($A$37:$T$98,MATCH($B104,$B$37:$B$98,0),15))</f>
        <v>6</v>
      </c>
      <c r="P104" s="19">
        <f>IF(ISNA(INDEX($A$37:$T$98,MATCH($B104,$B$37:$B$98,0),16)),"",INDEX($A$37:$T$98,MATCH($B104,$B$37:$B$98,0),16))</f>
        <v>9</v>
      </c>
      <c r="Q104" s="28" t="str">
        <f>IF(ISNA(INDEX($A$37:$T$98,MATCH($B104,$B$37:$B$98,0),17)),"",INDEX($A$37:$T$98,MATCH($B104,$B$37:$B$98,0),17))</f>
        <v>E</v>
      </c>
      <c r="R104" s="28">
        <f>IF(ISNA(INDEX($A$37:$T$98,MATCH($B104,$B$37:$B$98,0),18)),"",INDEX($A$37:$T$98,MATCH($B104,$B$37:$B$98,0),18))</f>
        <v>0</v>
      </c>
      <c r="S104" s="28">
        <f>IF(ISNA(INDEX($A$37:$T$98,MATCH($B104,$B$37:$B$98,0),19)),"",INDEX($A$37:$T$98,MATCH($B104,$B$37:$B$98,0),19))</f>
        <v>0</v>
      </c>
      <c r="T104" s="20" t="s">
        <v>34</v>
      </c>
    </row>
    <row r="105" spans="1:20">
      <c r="A105" s="30" t="s">
        <v>76</v>
      </c>
      <c r="B105" s="116" t="s">
        <v>77</v>
      </c>
      <c r="C105" s="117"/>
      <c r="D105" s="117"/>
      <c r="E105" s="117"/>
      <c r="F105" s="117"/>
      <c r="G105" s="117"/>
      <c r="H105" s="117"/>
      <c r="I105" s="118"/>
      <c r="J105" s="19">
        <f>IF(ISNA(INDEX($A$37:$T$98,MATCH($B105,$B$37:$B$98,0),10)),"",INDEX($A$37:$T$98,MATCH($B105,$B$37:$B$98,0),10))</f>
        <v>5</v>
      </c>
      <c r="K105" s="19">
        <f>IF(ISNA(INDEX($A$37:$T$98,MATCH($B105,$B$37:$B$98,0),11)),"",INDEX($A$37:$T$98,MATCH($B105,$B$37:$B$98,0),11))</f>
        <v>2</v>
      </c>
      <c r="L105" s="19">
        <f>IF(ISNA(INDEX($A$37:$T$98,MATCH($B105,$B$37:$B$98,0),12)),"",INDEX($A$37:$T$98,MATCH($B105,$B$37:$B$98,0),12))</f>
        <v>1</v>
      </c>
      <c r="M105" s="19">
        <f>IF(ISNA(INDEX($A$37:$T$98,MATCH($B105,$B$37:$B$98,0),13)),"",INDEX($A$37:$T$98,MATCH($B105,$B$37:$B$98,0),13))</f>
        <v>0</v>
      </c>
      <c r="N105" s="19">
        <f>IF(ISNA(INDEX($A$37:$T$98,MATCH($B105,$B$37:$B$98,0),14)),"",INDEX($A$37:$T$98,MATCH($B105,$B$37:$B$98,0),14))</f>
        <v>3</v>
      </c>
      <c r="O105" s="19">
        <f>IF(ISNA(INDEX($A$37:$T$98,MATCH($B105,$B$37:$B$98,0),15)),"",INDEX($A$37:$T$98,MATCH($B105,$B$37:$B$98,0),15))</f>
        <v>6</v>
      </c>
      <c r="P105" s="19">
        <f>IF(ISNA(INDEX($A$37:$T$98,MATCH($B105,$B$37:$B$98,0),16)),"",INDEX($A$37:$T$98,MATCH($B105,$B$37:$B$98,0),16))</f>
        <v>9</v>
      </c>
      <c r="Q105" s="28" t="str">
        <f>IF(ISNA(INDEX($A$37:$T$98,MATCH($B105,$B$37:$B$98,0),17)),"",INDEX($A$37:$T$98,MATCH($B105,$B$37:$B$98,0),17))</f>
        <v>E</v>
      </c>
      <c r="R105" s="28">
        <f>IF(ISNA(INDEX($A$37:$T$98,MATCH($B105,$B$37:$B$98,0),18)),"",INDEX($A$37:$T$98,MATCH($B105,$B$37:$B$98,0),18))</f>
        <v>0</v>
      </c>
      <c r="S105" s="28">
        <f>IF(ISNA(INDEX($A$37:$T$98,MATCH($B105,$B$37:$B$98,0),19)),"",INDEX($A$37:$T$98,MATCH($B105,$B$37:$B$98,0),19))</f>
        <v>0</v>
      </c>
      <c r="T105" s="20" t="s">
        <v>34</v>
      </c>
    </row>
    <row r="106" spans="1:20">
      <c r="A106" s="30" t="s">
        <v>78</v>
      </c>
      <c r="B106" s="116" t="s">
        <v>79</v>
      </c>
      <c r="C106" s="117"/>
      <c r="D106" s="117"/>
      <c r="E106" s="117"/>
      <c r="F106" s="117"/>
      <c r="G106" s="117"/>
      <c r="H106" s="117"/>
      <c r="I106" s="118"/>
      <c r="J106" s="19">
        <f>IF(ISNA(INDEX($A$37:$T$98,MATCH($B106,$B$37:$B$98,0),10)),"",INDEX($A$37:$T$98,MATCH($B106,$B$37:$B$98,0),10))</f>
        <v>5</v>
      </c>
      <c r="K106" s="19">
        <f>IF(ISNA(INDEX($A$37:$T$98,MATCH($B106,$B$37:$B$98,0),11)),"",INDEX($A$37:$T$98,MATCH($B106,$B$37:$B$98,0),11))</f>
        <v>1</v>
      </c>
      <c r="L106" s="19">
        <f>IF(ISNA(INDEX($A$37:$T$98,MATCH($B106,$B$37:$B$98,0),12)),"",INDEX($A$37:$T$98,MATCH($B106,$B$37:$B$98,0),12))</f>
        <v>0</v>
      </c>
      <c r="M106" s="19">
        <f>IF(ISNA(INDEX($A$37:$T$98,MATCH($B106,$B$37:$B$98,0),13)),"",INDEX($A$37:$T$98,MATCH($B106,$B$37:$B$98,0),13))</f>
        <v>1</v>
      </c>
      <c r="N106" s="19">
        <f>IF(ISNA(INDEX($A$37:$T$98,MATCH($B106,$B$37:$B$98,0),14)),"",INDEX($A$37:$T$98,MATCH($B106,$B$37:$B$98,0),14))</f>
        <v>2</v>
      </c>
      <c r="O106" s="19">
        <f>IF(ISNA(INDEX($A$37:$T$98,MATCH($B106,$B$37:$B$98,0),15)),"",INDEX($A$37:$T$98,MATCH($B106,$B$37:$B$98,0),15))</f>
        <v>7</v>
      </c>
      <c r="P106" s="19">
        <f>IF(ISNA(INDEX($A$37:$T$98,MATCH($B106,$B$37:$B$98,0),16)),"",INDEX($A$37:$T$98,MATCH($B106,$B$37:$B$98,0),16))</f>
        <v>9</v>
      </c>
      <c r="Q106" s="28">
        <f>IF(ISNA(INDEX($A$37:$T$98,MATCH($B106,$B$37:$B$98,0),17)),"",INDEX($A$37:$T$98,MATCH($B106,$B$37:$B$98,0),17))</f>
        <v>0</v>
      </c>
      <c r="R106" s="28" t="str">
        <f>IF(ISNA(INDEX($A$37:$T$98,MATCH($B106,$B$37:$B$98,0),18)),"",INDEX($A$37:$T$98,MATCH($B106,$B$37:$B$98,0),18))</f>
        <v>C</v>
      </c>
      <c r="S106" s="28">
        <f>IF(ISNA(INDEX($A$37:$T$98,MATCH($B106,$B$37:$B$98,0),19)),"",INDEX($A$37:$T$98,MATCH($B106,$B$37:$B$98,0),19))</f>
        <v>0</v>
      </c>
      <c r="T106" s="20" t="s">
        <v>34</v>
      </c>
    </row>
    <row r="107" spans="1:20">
      <c r="A107" s="30" t="s">
        <v>86</v>
      </c>
      <c r="B107" s="116" t="s">
        <v>87</v>
      </c>
      <c r="C107" s="117"/>
      <c r="D107" s="117"/>
      <c r="E107" s="117"/>
      <c r="F107" s="117"/>
      <c r="G107" s="117"/>
      <c r="H107" s="117"/>
      <c r="I107" s="118"/>
      <c r="J107" s="19">
        <f>IF(ISNA(INDEX($A$37:$T$98,MATCH($B107,$B$37:$B$98,0),10)),"",INDEX($A$37:$T$98,MATCH($B107,$B$37:$B$98,0),10))</f>
        <v>5</v>
      </c>
      <c r="K107" s="19">
        <f>IF(ISNA(INDEX($A$37:$T$98,MATCH($B107,$B$37:$B$98,0),11)),"",INDEX($A$37:$T$98,MATCH($B107,$B$37:$B$98,0),11))</f>
        <v>1</v>
      </c>
      <c r="L107" s="19">
        <f>IF(ISNA(INDEX($A$37:$T$98,MATCH($B107,$B$37:$B$98,0),12)),"",INDEX($A$37:$T$98,MATCH($B107,$B$37:$B$98,0),12))</f>
        <v>2</v>
      </c>
      <c r="M107" s="19">
        <f>IF(ISNA(INDEX($A$37:$T$98,MATCH($B107,$B$37:$B$98,0),13)),"",INDEX($A$37:$T$98,MATCH($B107,$B$37:$B$98,0),13))</f>
        <v>0</v>
      </c>
      <c r="N107" s="19">
        <f>IF(ISNA(INDEX($A$37:$T$98,MATCH($B107,$B$37:$B$98,0),14)),"",INDEX($A$37:$T$98,MATCH($B107,$B$37:$B$98,0),14))</f>
        <v>3</v>
      </c>
      <c r="O107" s="19">
        <f>IF(ISNA(INDEX($A$37:$T$98,MATCH($B107,$B$37:$B$98,0),15)),"",INDEX($A$37:$T$98,MATCH($B107,$B$37:$B$98,0),15))</f>
        <v>6</v>
      </c>
      <c r="P107" s="19">
        <f>IF(ISNA(INDEX($A$37:$T$98,MATCH($B107,$B$37:$B$98,0),16)),"",INDEX($A$37:$T$98,MATCH($B107,$B$37:$B$98,0),16))</f>
        <v>9</v>
      </c>
      <c r="Q107" s="28" t="str">
        <f>IF(ISNA(INDEX($A$37:$T$98,MATCH($B107,$B$37:$B$98,0),17)),"",INDEX($A$37:$T$98,MATCH($B107,$B$37:$B$98,0),17))</f>
        <v>E</v>
      </c>
      <c r="R107" s="28">
        <f>IF(ISNA(INDEX($A$37:$T$98,MATCH($B107,$B$37:$B$98,0),18)),"",INDEX($A$37:$T$98,MATCH($B107,$B$37:$B$98,0),18))</f>
        <v>0</v>
      </c>
      <c r="S107" s="28">
        <f>IF(ISNA(INDEX($A$37:$T$98,MATCH($B107,$B$37:$B$98,0),19)),"",INDEX($A$37:$T$98,MATCH($B107,$B$37:$B$98,0),19))</f>
        <v>0</v>
      </c>
      <c r="T107" s="20" t="s">
        <v>34</v>
      </c>
    </row>
    <row r="108" spans="1:20">
      <c r="A108" s="30" t="s">
        <v>96</v>
      </c>
      <c r="B108" s="116" t="s">
        <v>97</v>
      </c>
      <c r="C108" s="117"/>
      <c r="D108" s="117"/>
      <c r="E108" s="117"/>
      <c r="F108" s="117"/>
      <c r="G108" s="117"/>
      <c r="H108" s="117"/>
      <c r="I108" s="118"/>
      <c r="J108" s="19">
        <f>IF(ISNA(INDEX($A$37:$T$98,MATCH($B108,$B$37:$B$98,0),10)),"",INDEX($A$37:$T$98,MATCH($B108,$B$37:$B$98,0),10))</f>
        <v>5</v>
      </c>
      <c r="K108" s="19">
        <f>IF(ISNA(INDEX($A$37:$T$98,MATCH($B108,$B$37:$B$98,0),11)),"",INDEX($A$37:$T$98,MATCH($B108,$B$37:$B$98,0),11))</f>
        <v>2</v>
      </c>
      <c r="L108" s="19">
        <f>IF(ISNA(INDEX($A$37:$T$98,MATCH($B108,$B$37:$B$98,0),12)),"",INDEX($A$37:$T$98,MATCH($B108,$B$37:$B$98,0),12))</f>
        <v>1</v>
      </c>
      <c r="M108" s="19">
        <f>IF(ISNA(INDEX($A$37:$T$98,MATCH($B108,$B$37:$B$98,0),13)),"",INDEX($A$37:$T$98,MATCH($B108,$B$37:$B$98,0),13))</f>
        <v>0</v>
      </c>
      <c r="N108" s="19">
        <f>IF(ISNA(INDEX($A$37:$T$98,MATCH($B108,$B$37:$B$98,0),14)),"",INDEX($A$37:$T$98,MATCH($B108,$B$37:$B$98,0),14))</f>
        <v>3</v>
      </c>
      <c r="O108" s="19">
        <f>IF(ISNA(INDEX($A$37:$T$98,MATCH($B108,$B$37:$B$98,0),15)),"",INDEX($A$37:$T$98,MATCH($B108,$B$37:$B$98,0),15))</f>
        <v>6</v>
      </c>
      <c r="P108" s="19">
        <f>IF(ISNA(INDEX($A$37:$T$98,MATCH($B108,$B$37:$B$98,0),16)),"",INDEX($A$37:$T$98,MATCH($B108,$B$37:$B$98,0),16))</f>
        <v>9</v>
      </c>
      <c r="Q108" s="28" t="str">
        <f>IF(ISNA(INDEX($A$37:$T$98,MATCH($B108,$B$37:$B$98,0),17)),"",INDEX($A$37:$T$98,MATCH($B108,$B$37:$B$98,0),17))</f>
        <v>E</v>
      </c>
      <c r="R108" s="28">
        <f>IF(ISNA(INDEX($A$37:$T$98,MATCH($B108,$B$37:$B$98,0),18)),"",INDEX($A$37:$T$98,MATCH($B108,$B$37:$B$98,0),18))</f>
        <v>0</v>
      </c>
      <c r="S108" s="28">
        <f>IF(ISNA(INDEX($A$37:$T$98,MATCH($B108,$B$37:$B$98,0),19)),"",INDEX($A$37:$T$98,MATCH($B108,$B$37:$B$98,0),19))</f>
        <v>0</v>
      </c>
      <c r="T108" s="20" t="s">
        <v>34</v>
      </c>
    </row>
    <row r="109" spans="1:20">
      <c r="A109" s="21" t="s">
        <v>22</v>
      </c>
      <c r="B109" s="109"/>
      <c r="C109" s="110"/>
      <c r="D109" s="110"/>
      <c r="E109" s="110"/>
      <c r="F109" s="110"/>
      <c r="G109" s="110"/>
      <c r="H109" s="110"/>
      <c r="I109" s="111"/>
      <c r="J109" s="23">
        <f>IF(ISNA(SUM(J104:J108)),"",SUM(J104:J108))</f>
        <v>25</v>
      </c>
      <c r="K109" s="23">
        <f t="shared" ref="K109:P109" si="27">SUM(K104:K108)</f>
        <v>7</v>
      </c>
      <c r="L109" s="23">
        <f t="shared" si="27"/>
        <v>6</v>
      </c>
      <c r="M109" s="23">
        <f t="shared" si="27"/>
        <v>1</v>
      </c>
      <c r="N109" s="23">
        <f t="shared" si="27"/>
        <v>14</v>
      </c>
      <c r="O109" s="23">
        <f t="shared" si="27"/>
        <v>31</v>
      </c>
      <c r="P109" s="23">
        <f t="shared" si="27"/>
        <v>45</v>
      </c>
      <c r="Q109" s="21">
        <f>COUNTIF(Q104:Q108,"E")</f>
        <v>4</v>
      </c>
      <c r="R109" s="21">
        <f>COUNTIF(R104:R108,"C")</f>
        <v>1</v>
      </c>
      <c r="S109" s="21">
        <f>COUNTIF(S104:S108,"VP")</f>
        <v>0</v>
      </c>
      <c r="T109" s="20"/>
    </row>
    <row r="110" spans="1:20" ht="12.75" customHeight="1">
      <c r="A110" s="53" t="s">
        <v>61</v>
      </c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54"/>
    </row>
    <row r="111" spans="1:20" ht="7.5" hidden="1" customHeight="1">
      <c r="A111" s="30" t="str">
        <f>IF(ISNA(INDEX($A$37:$T$98,MATCH($B111,$B$37:$B$98,0),1)),"",INDEX($A$37:$T$98,MATCH($B111,$B$37:$B$98,0),1))</f>
        <v/>
      </c>
      <c r="B111" s="119"/>
      <c r="C111" s="120"/>
      <c r="D111" s="120"/>
      <c r="E111" s="120"/>
      <c r="F111" s="120"/>
      <c r="G111" s="120"/>
      <c r="H111" s="120"/>
      <c r="I111" s="121"/>
      <c r="J111" s="19" t="str">
        <f>IF(ISNA(INDEX($A$37:$T$98,MATCH($B111,$B$37:$B$98,0),10)),"",INDEX($A$37:$T$98,MATCH($B111,$B$37:$B$98,0),10))</f>
        <v/>
      </c>
      <c r="K111" s="19" t="str">
        <f>IF(ISNA(INDEX($A$37:$T$98,MATCH($B111,$B$37:$B$98,0),11)),"",INDEX($A$37:$T$98,MATCH($B111,$B$37:$B$98,0),11))</f>
        <v/>
      </c>
      <c r="L111" s="19" t="str">
        <f>IF(ISNA(INDEX($A$37:$T$98,MATCH($B111,$B$37:$B$98,0),12)),"",INDEX($A$37:$T$98,MATCH($B111,$B$37:$B$98,0),12))</f>
        <v/>
      </c>
      <c r="M111" s="19" t="str">
        <f>IF(ISNA(INDEX($A$37:$T$98,MATCH($B111,$B$37:$B$98,0),13)),"",INDEX($A$37:$T$98,MATCH($B111,$B$37:$B$98,0),13))</f>
        <v/>
      </c>
      <c r="N111" s="19" t="str">
        <f>IF(ISNA(INDEX($A$37:$T$98,MATCH($B111,$B$37:$B$98,0),14)),"",INDEX($A$37:$T$98,MATCH($B111,$B$37:$B$98,0),14))</f>
        <v/>
      </c>
      <c r="O111" s="19" t="str">
        <f>IF(ISNA(INDEX($A$37:$T$98,MATCH($B111,$B$37:$B$98,0),15)),"",INDEX($A$37:$T$98,MATCH($B111,$B$37:$B$98,0),15))</f>
        <v/>
      </c>
      <c r="P111" s="19" t="str">
        <f>IF(ISNA(INDEX($A$37:$T$98,MATCH($B111,$B$37:$B$98,0),16)),"",INDEX($A$37:$T$98,MATCH($B111,$B$37:$B$98,0),16))</f>
        <v/>
      </c>
      <c r="Q111" s="28" t="str">
        <f>IF(ISNA(INDEX($A$37:$T$98,MATCH($B111,$B$37:$B$98,0),17)),"",INDEX($A$37:$T$98,MATCH($B111,$B$37:$B$98,0),17))</f>
        <v/>
      </c>
      <c r="R111" s="28" t="str">
        <f>IF(ISNA(INDEX($A$37:$T$98,MATCH($B111,$B$37:$B$98,0),18)),"",INDEX($A$37:$T$98,MATCH($B111,$B$37:$B$98,0),18))</f>
        <v/>
      </c>
      <c r="S111" s="28" t="str">
        <f>IF(ISNA(INDEX($A$37:$T$98,MATCH($B111,$B$37:$B$98,0),19)),"",INDEX($A$37:$T$98,MATCH($B111,$B$37:$B$98,0),19))</f>
        <v/>
      </c>
      <c r="T111" s="20"/>
    </row>
    <row r="112" spans="1:20">
      <c r="A112" s="21" t="s">
        <v>22</v>
      </c>
      <c r="B112" s="84"/>
      <c r="C112" s="84"/>
      <c r="D112" s="84"/>
      <c r="E112" s="84"/>
      <c r="F112" s="84"/>
      <c r="G112" s="84"/>
      <c r="H112" s="84"/>
      <c r="I112" s="84"/>
      <c r="J112" s="23">
        <f t="shared" ref="J112:P112" si="28">SUM(J111:J111)</f>
        <v>0</v>
      </c>
      <c r="K112" s="23">
        <f t="shared" si="28"/>
        <v>0</v>
      </c>
      <c r="L112" s="23">
        <f t="shared" si="28"/>
        <v>0</v>
      </c>
      <c r="M112" s="23">
        <f t="shared" si="28"/>
        <v>0</v>
      </c>
      <c r="N112" s="23">
        <f t="shared" si="28"/>
        <v>0</v>
      </c>
      <c r="O112" s="23">
        <f t="shared" si="28"/>
        <v>0</v>
      </c>
      <c r="P112" s="23">
        <f t="shared" si="28"/>
        <v>0</v>
      </c>
      <c r="Q112" s="21">
        <f>COUNTIF(Q111:Q111,"E")</f>
        <v>0</v>
      </c>
      <c r="R112" s="21">
        <f>COUNTIF(R111:R111,"C")</f>
        <v>0</v>
      </c>
      <c r="S112" s="21">
        <f>COUNTIF(S111:S111,"VP")</f>
        <v>0</v>
      </c>
      <c r="T112" s="22"/>
    </row>
    <row r="113" spans="1:20" ht="27" customHeight="1">
      <c r="A113" s="112" t="s">
        <v>46</v>
      </c>
      <c r="B113" s="113"/>
      <c r="C113" s="113"/>
      <c r="D113" s="113"/>
      <c r="E113" s="113"/>
      <c r="F113" s="113"/>
      <c r="G113" s="113"/>
      <c r="H113" s="113"/>
      <c r="I113" s="114"/>
      <c r="J113" s="23">
        <f t="shared" ref="J113:S113" si="29">SUM(J109,J112)</f>
        <v>25</v>
      </c>
      <c r="K113" s="23">
        <f t="shared" si="29"/>
        <v>7</v>
      </c>
      <c r="L113" s="23">
        <f t="shared" si="29"/>
        <v>6</v>
      </c>
      <c r="M113" s="23">
        <f t="shared" si="29"/>
        <v>1</v>
      </c>
      <c r="N113" s="23">
        <f t="shared" si="29"/>
        <v>14</v>
      </c>
      <c r="O113" s="23">
        <f t="shared" si="29"/>
        <v>31</v>
      </c>
      <c r="P113" s="23">
        <f t="shared" si="29"/>
        <v>45</v>
      </c>
      <c r="Q113" s="23">
        <f t="shared" si="29"/>
        <v>4</v>
      </c>
      <c r="R113" s="23">
        <f t="shared" si="29"/>
        <v>1</v>
      </c>
      <c r="S113" s="23">
        <f t="shared" si="29"/>
        <v>0</v>
      </c>
      <c r="T113" s="42">
        <f>5/22</f>
        <v>0.22727272727272727</v>
      </c>
    </row>
    <row r="114" spans="1:20">
      <c r="A114" s="86" t="s">
        <v>47</v>
      </c>
      <c r="B114" s="87"/>
      <c r="C114" s="87"/>
      <c r="D114" s="87"/>
      <c r="E114" s="87"/>
      <c r="F114" s="87"/>
      <c r="G114" s="87"/>
      <c r="H114" s="87"/>
      <c r="I114" s="87"/>
      <c r="J114" s="88"/>
      <c r="K114" s="23">
        <f t="shared" ref="K114:P114" si="30">K109*14+K112*12</f>
        <v>98</v>
      </c>
      <c r="L114" s="23">
        <f t="shared" si="30"/>
        <v>84</v>
      </c>
      <c r="M114" s="23">
        <f t="shared" si="30"/>
        <v>14</v>
      </c>
      <c r="N114" s="23">
        <f t="shared" si="30"/>
        <v>196</v>
      </c>
      <c r="O114" s="23">
        <f t="shared" si="30"/>
        <v>434</v>
      </c>
      <c r="P114" s="23">
        <f t="shared" si="30"/>
        <v>630</v>
      </c>
      <c r="Q114" s="92"/>
      <c r="R114" s="93"/>
      <c r="S114" s="93"/>
      <c r="T114" s="94"/>
    </row>
    <row r="115" spans="1:20">
      <c r="A115" s="89"/>
      <c r="B115" s="90"/>
      <c r="C115" s="90"/>
      <c r="D115" s="90"/>
      <c r="E115" s="90"/>
      <c r="F115" s="90"/>
      <c r="G115" s="90"/>
      <c r="H115" s="90"/>
      <c r="I115" s="90"/>
      <c r="J115" s="91"/>
      <c r="K115" s="103">
        <f>SUM(K114:M114)</f>
        <v>196</v>
      </c>
      <c r="L115" s="104"/>
      <c r="M115" s="105"/>
      <c r="N115" s="106">
        <f>SUM(N114:O114)</f>
        <v>630</v>
      </c>
      <c r="O115" s="107"/>
      <c r="P115" s="108"/>
      <c r="Q115" s="95"/>
      <c r="R115" s="96"/>
      <c r="S115" s="96"/>
      <c r="T115" s="97"/>
    </row>
    <row r="117" spans="1:20" ht="23.25" customHeight="1">
      <c r="A117" s="84" t="s">
        <v>66</v>
      </c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</row>
    <row r="118" spans="1:20" ht="26.25" customHeight="1">
      <c r="A118" s="84" t="s">
        <v>24</v>
      </c>
      <c r="B118" s="84" t="s">
        <v>23</v>
      </c>
      <c r="C118" s="84"/>
      <c r="D118" s="84"/>
      <c r="E118" s="84"/>
      <c r="F118" s="84"/>
      <c r="G118" s="84"/>
      <c r="H118" s="84"/>
      <c r="I118" s="84"/>
      <c r="J118" s="52" t="s">
        <v>38</v>
      </c>
      <c r="K118" s="52" t="s">
        <v>21</v>
      </c>
      <c r="L118" s="52"/>
      <c r="M118" s="52"/>
      <c r="N118" s="52" t="s">
        <v>39</v>
      </c>
      <c r="O118" s="52"/>
      <c r="P118" s="52"/>
      <c r="Q118" s="52" t="s">
        <v>20</v>
      </c>
      <c r="R118" s="52"/>
      <c r="S118" s="52"/>
      <c r="T118" s="52" t="s">
        <v>19</v>
      </c>
    </row>
    <row r="119" spans="1:20">
      <c r="A119" s="84"/>
      <c r="B119" s="84"/>
      <c r="C119" s="84"/>
      <c r="D119" s="84"/>
      <c r="E119" s="84"/>
      <c r="F119" s="84"/>
      <c r="G119" s="84"/>
      <c r="H119" s="84"/>
      <c r="I119" s="84"/>
      <c r="J119" s="52"/>
      <c r="K119" s="29" t="s">
        <v>25</v>
      </c>
      <c r="L119" s="29" t="s">
        <v>26</v>
      </c>
      <c r="M119" s="29" t="s">
        <v>27</v>
      </c>
      <c r="N119" s="29" t="s">
        <v>31</v>
      </c>
      <c r="O119" s="29" t="s">
        <v>7</v>
      </c>
      <c r="P119" s="29" t="s">
        <v>28</v>
      </c>
      <c r="Q119" s="29" t="s">
        <v>29</v>
      </c>
      <c r="R119" s="29" t="s">
        <v>25</v>
      </c>
      <c r="S119" s="29" t="s">
        <v>30</v>
      </c>
      <c r="T119" s="52"/>
    </row>
    <row r="120" spans="1:20" ht="18.75" customHeight="1">
      <c r="A120" s="53" t="s">
        <v>60</v>
      </c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54"/>
    </row>
    <row r="121" spans="1:20">
      <c r="A121" s="30" t="s">
        <v>70</v>
      </c>
      <c r="B121" s="116" t="s">
        <v>71</v>
      </c>
      <c r="C121" s="117"/>
      <c r="D121" s="117"/>
      <c r="E121" s="117"/>
      <c r="F121" s="117"/>
      <c r="G121" s="117"/>
      <c r="H121" s="117"/>
      <c r="I121" s="118"/>
      <c r="J121" s="19">
        <f t="shared" ref="J121:J130" si="31">IF(ISNA(INDEX($A$37:$T$98,MATCH($B121,$B$37:$B$98,0),10)),"",INDEX($A$37:$T$98,MATCH($B121,$B$37:$B$98,0),10))</f>
        <v>5</v>
      </c>
      <c r="K121" s="19">
        <f t="shared" ref="K121:K130" si="32">IF(ISNA(INDEX($A$37:$T$98,MATCH($B121,$B$37:$B$98,0),11)),"",INDEX($A$37:$T$98,MATCH($B121,$B$37:$B$98,0),11))</f>
        <v>2</v>
      </c>
      <c r="L121" s="19">
        <f t="shared" ref="L121:L130" si="33">IF(ISNA(INDEX($A$37:$T$98,MATCH($B121,$B$37:$B$98,0),12)),"",INDEX($A$37:$T$98,MATCH($B121,$B$37:$B$98,0),12))</f>
        <v>1</v>
      </c>
      <c r="M121" s="19">
        <f t="shared" ref="M121:M130" si="34">IF(ISNA(INDEX($A$37:$T$98,MATCH($B121,$B$37:$B$98,0),13)),"",INDEX($A$37:$T$98,MATCH($B121,$B$37:$B$98,0),13))</f>
        <v>0</v>
      </c>
      <c r="N121" s="19">
        <f t="shared" ref="N121:N130" si="35">IF(ISNA(INDEX($A$37:$T$98,MATCH($B121,$B$37:$B$98,0),14)),"",INDEX($A$37:$T$98,MATCH($B121,$B$37:$B$98,0),14))</f>
        <v>3</v>
      </c>
      <c r="O121" s="19">
        <f t="shared" ref="O121:O130" si="36">IF(ISNA(INDEX($A$37:$T$98,MATCH($B121,$B$37:$B$98,0),15)),"",INDEX($A$37:$T$98,MATCH($B121,$B$37:$B$98,0),15))</f>
        <v>6</v>
      </c>
      <c r="P121" s="19">
        <f t="shared" ref="P121:P130" si="37">IF(ISNA(INDEX($A$37:$T$98,MATCH($B121,$B$37:$B$98,0),16)),"",INDEX($A$37:$T$98,MATCH($B121,$B$37:$B$98,0),16))</f>
        <v>9</v>
      </c>
      <c r="Q121" s="28" t="str">
        <f t="shared" ref="Q121:Q130" si="38">IF(ISNA(INDEX($A$37:$T$98,MATCH($B121,$B$37:$B$98,0),17)),"",INDEX($A$37:$T$98,MATCH($B121,$B$37:$B$98,0),17))</f>
        <v>E</v>
      </c>
      <c r="R121" s="28">
        <f t="shared" ref="R121:R130" si="39">IF(ISNA(INDEX($A$37:$T$98,MATCH($B121,$B$37:$B$98,0),18)),"",INDEX($A$37:$T$98,MATCH($B121,$B$37:$B$98,0),18))</f>
        <v>0</v>
      </c>
      <c r="S121" s="28">
        <f t="shared" ref="S121:S130" si="40">IF(ISNA(INDEX($A$37:$T$98,MATCH($B121,$B$37:$B$98,0),19)),"",INDEX($A$37:$T$98,MATCH($B121,$B$37:$B$98,0),19))</f>
        <v>0</v>
      </c>
      <c r="T121" s="18" t="s">
        <v>36</v>
      </c>
    </row>
    <row r="122" spans="1:20">
      <c r="A122" s="30" t="s">
        <v>72</v>
      </c>
      <c r="B122" s="116" t="s">
        <v>73</v>
      </c>
      <c r="C122" s="117"/>
      <c r="D122" s="117"/>
      <c r="E122" s="117"/>
      <c r="F122" s="117"/>
      <c r="G122" s="117"/>
      <c r="H122" s="117"/>
      <c r="I122" s="118"/>
      <c r="J122" s="19">
        <f t="shared" si="31"/>
        <v>5</v>
      </c>
      <c r="K122" s="19">
        <f t="shared" si="32"/>
        <v>1</v>
      </c>
      <c r="L122" s="19">
        <f t="shared" si="33"/>
        <v>2</v>
      </c>
      <c r="M122" s="19">
        <f t="shared" si="34"/>
        <v>0</v>
      </c>
      <c r="N122" s="19">
        <f t="shared" si="35"/>
        <v>3</v>
      </c>
      <c r="O122" s="19">
        <f t="shared" si="36"/>
        <v>6</v>
      </c>
      <c r="P122" s="19">
        <f t="shared" si="37"/>
        <v>9</v>
      </c>
      <c r="Q122" s="28" t="str">
        <f t="shared" si="38"/>
        <v>E</v>
      </c>
      <c r="R122" s="28">
        <f t="shared" si="39"/>
        <v>0</v>
      </c>
      <c r="S122" s="28">
        <f t="shared" si="40"/>
        <v>0</v>
      </c>
      <c r="T122" s="18" t="s">
        <v>36</v>
      </c>
    </row>
    <row r="123" spans="1:20">
      <c r="A123" s="30" t="s">
        <v>82</v>
      </c>
      <c r="B123" s="116" t="s">
        <v>83</v>
      </c>
      <c r="C123" s="117"/>
      <c r="D123" s="117"/>
      <c r="E123" s="117"/>
      <c r="F123" s="117"/>
      <c r="G123" s="117"/>
      <c r="H123" s="117"/>
      <c r="I123" s="118"/>
      <c r="J123" s="19">
        <f t="shared" si="31"/>
        <v>5</v>
      </c>
      <c r="K123" s="19">
        <f t="shared" si="32"/>
        <v>2</v>
      </c>
      <c r="L123" s="19">
        <f t="shared" si="33"/>
        <v>1</v>
      </c>
      <c r="M123" s="19">
        <f t="shared" si="34"/>
        <v>0</v>
      </c>
      <c r="N123" s="19">
        <f t="shared" si="35"/>
        <v>3</v>
      </c>
      <c r="O123" s="19">
        <f t="shared" si="36"/>
        <v>6</v>
      </c>
      <c r="P123" s="19">
        <f t="shared" si="37"/>
        <v>9</v>
      </c>
      <c r="Q123" s="28" t="str">
        <f t="shared" si="38"/>
        <v>E</v>
      </c>
      <c r="R123" s="28">
        <f t="shared" si="39"/>
        <v>0</v>
      </c>
      <c r="S123" s="28">
        <f t="shared" si="40"/>
        <v>0</v>
      </c>
      <c r="T123" s="18" t="s">
        <v>36</v>
      </c>
    </row>
    <row r="124" spans="1:20">
      <c r="A124" s="30" t="s">
        <v>84</v>
      </c>
      <c r="B124" s="116" t="s">
        <v>85</v>
      </c>
      <c r="C124" s="117"/>
      <c r="D124" s="117"/>
      <c r="E124" s="117"/>
      <c r="F124" s="117"/>
      <c r="G124" s="117"/>
      <c r="H124" s="117"/>
      <c r="I124" s="118"/>
      <c r="J124" s="19">
        <f t="shared" si="31"/>
        <v>5</v>
      </c>
      <c r="K124" s="19">
        <f t="shared" si="32"/>
        <v>1</v>
      </c>
      <c r="L124" s="19">
        <f t="shared" si="33"/>
        <v>2</v>
      </c>
      <c r="M124" s="19">
        <f t="shared" si="34"/>
        <v>0</v>
      </c>
      <c r="N124" s="19">
        <f t="shared" si="35"/>
        <v>3</v>
      </c>
      <c r="O124" s="19">
        <f t="shared" si="36"/>
        <v>6</v>
      </c>
      <c r="P124" s="19">
        <f t="shared" si="37"/>
        <v>9</v>
      </c>
      <c r="Q124" s="28" t="str">
        <f t="shared" si="38"/>
        <v>E</v>
      </c>
      <c r="R124" s="28">
        <f t="shared" si="39"/>
        <v>0</v>
      </c>
      <c r="S124" s="28">
        <f t="shared" si="40"/>
        <v>0</v>
      </c>
      <c r="T124" s="18" t="s">
        <v>36</v>
      </c>
    </row>
    <row r="125" spans="1:20">
      <c r="A125" s="30" t="s">
        <v>88</v>
      </c>
      <c r="B125" s="116" t="s">
        <v>89</v>
      </c>
      <c r="C125" s="117"/>
      <c r="D125" s="117"/>
      <c r="E125" s="117"/>
      <c r="F125" s="117"/>
      <c r="G125" s="117"/>
      <c r="H125" s="117"/>
      <c r="I125" s="118"/>
      <c r="J125" s="19">
        <f t="shared" si="31"/>
        <v>5</v>
      </c>
      <c r="K125" s="19">
        <f t="shared" si="32"/>
        <v>2</v>
      </c>
      <c r="L125" s="19">
        <f t="shared" si="33"/>
        <v>1</v>
      </c>
      <c r="M125" s="19">
        <f t="shared" si="34"/>
        <v>0</v>
      </c>
      <c r="N125" s="19">
        <f t="shared" si="35"/>
        <v>3</v>
      </c>
      <c r="O125" s="19">
        <f t="shared" si="36"/>
        <v>6</v>
      </c>
      <c r="P125" s="19">
        <f t="shared" si="37"/>
        <v>9</v>
      </c>
      <c r="Q125" s="28" t="str">
        <f t="shared" si="38"/>
        <v>E</v>
      </c>
      <c r="R125" s="28">
        <f t="shared" si="39"/>
        <v>0</v>
      </c>
      <c r="S125" s="28">
        <f t="shared" si="40"/>
        <v>0</v>
      </c>
      <c r="T125" s="18" t="s">
        <v>36</v>
      </c>
    </row>
    <row r="126" spans="1:20">
      <c r="A126" s="30" t="s">
        <v>90</v>
      </c>
      <c r="B126" s="116" t="s">
        <v>91</v>
      </c>
      <c r="C126" s="117"/>
      <c r="D126" s="117"/>
      <c r="E126" s="117"/>
      <c r="F126" s="117"/>
      <c r="G126" s="117"/>
      <c r="H126" s="117"/>
      <c r="I126" s="118"/>
      <c r="J126" s="19">
        <f t="shared" si="31"/>
        <v>5</v>
      </c>
      <c r="K126" s="19">
        <f t="shared" si="32"/>
        <v>2</v>
      </c>
      <c r="L126" s="19">
        <f t="shared" si="33"/>
        <v>0</v>
      </c>
      <c r="M126" s="19">
        <f t="shared" si="34"/>
        <v>0</v>
      </c>
      <c r="N126" s="19">
        <f t="shared" si="35"/>
        <v>2</v>
      </c>
      <c r="O126" s="19">
        <f t="shared" si="36"/>
        <v>7</v>
      </c>
      <c r="P126" s="19">
        <f t="shared" si="37"/>
        <v>9</v>
      </c>
      <c r="Q126" s="28">
        <f t="shared" si="38"/>
        <v>0</v>
      </c>
      <c r="R126" s="28" t="str">
        <f t="shared" si="39"/>
        <v>C</v>
      </c>
      <c r="S126" s="28">
        <f t="shared" si="40"/>
        <v>0</v>
      </c>
      <c r="T126" s="18" t="s">
        <v>36</v>
      </c>
    </row>
    <row r="127" spans="1:20">
      <c r="A127" s="30" t="s">
        <v>94</v>
      </c>
      <c r="B127" s="116" t="s">
        <v>95</v>
      </c>
      <c r="C127" s="117"/>
      <c r="D127" s="117"/>
      <c r="E127" s="117"/>
      <c r="F127" s="117"/>
      <c r="G127" s="117"/>
      <c r="H127" s="117"/>
      <c r="I127" s="118"/>
      <c r="J127" s="19">
        <f t="shared" si="31"/>
        <v>5</v>
      </c>
      <c r="K127" s="19">
        <f t="shared" si="32"/>
        <v>1</v>
      </c>
      <c r="L127" s="19">
        <f t="shared" si="33"/>
        <v>1</v>
      </c>
      <c r="M127" s="19">
        <f t="shared" si="34"/>
        <v>0</v>
      </c>
      <c r="N127" s="19">
        <f t="shared" si="35"/>
        <v>2</v>
      </c>
      <c r="O127" s="19">
        <f t="shared" si="36"/>
        <v>7</v>
      </c>
      <c r="P127" s="19">
        <f t="shared" si="37"/>
        <v>9</v>
      </c>
      <c r="Q127" s="28" t="str">
        <f t="shared" si="38"/>
        <v>E</v>
      </c>
      <c r="R127" s="28">
        <f t="shared" si="39"/>
        <v>0</v>
      </c>
      <c r="S127" s="28">
        <f t="shared" si="40"/>
        <v>0</v>
      </c>
      <c r="T127" s="18" t="s">
        <v>36</v>
      </c>
    </row>
    <row r="128" spans="1:20">
      <c r="A128" s="30" t="s">
        <v>98</v>
      </c>
      <c r="B128" s="116" t="s">
        <v>99</v>
      </c>
      <c r="C128" s="117"/>
      <c r="D128" s="117"/>
      <c r="E128" s="117"/>
      <c r="F128" s="117"/>
      <c r="G128" s="117"/>
      <c r="H128" s="117"/>
      <c r="I128" s="118"/>
      <c r="J128" s="19">
        <f t="shared" si="31"/>
        <v>5</v>
      </c>
      <c r="K128" s="19">
        <f t="shared" si="32"/>
        <v>1</v>
      </c>
      <c r="L128" s="19">
        <f t="shared" si="33"/>
        <v>2</v>
      </c>
      <c r="M128" s="19">
        <f t="shared" si="34"/>
        <v>0</v>
      </c>
      <c r="N128" s="19">
        <f t="shared" si="35"/>
        <v>3</v>
      </c>
      <c r="O128" s="19">
        <f t="shared" si="36"/>
        <v>6</v>
      </c>
      <c r="P128" s="19">
        <f t="shared" si="37"/>
        <v>9</v>
      </c>
      <c r="Q128" s="28" t="str">
        <f t="shared" si="38"/>
        <v>E</v>
      </c>
      <c r="R128" s="28">
        <f t="shared" si="39"/>
        <v>0</v>
      </c>
      <c r="S128" s="28">
        <f t="shared" si="40"/>
        <v>0</v>
      </c>
      <c r="T128" s="18" t="s">
        <v>36</v>
      </c>
    </row>
    <row r="129" spans="1:20">
      <c r="A129" s="30" t="s">
        <v>102</v>
      </c>
      <c r="B129" s="116" t="s">
        <v>103</v>
      </c>
      <c r="C129" s="117"/>
      <c r="D129" s="117"/>
      <c r="E129" s="117"/>
      <c r="F129" s="117"/>
      <c r="G129" s="117"/>
      <c r="H129" s="117"/>
      <c r="I129" s="118"/>
      <c r="J129" s="19">
        <f t="shared" si="31"/>
        <v>5</v>
      </c>
      <c r="K129" s="19">
        <f t="shared" si="32"/>
        <v>2</v>
      </c>
      <c r="L129" s="19">
        <f t="shared" si="33"/>
        <v>1</v>
      </c>
      <c r="M129" s="19">
        <f t="shared" si="34"/>
        <v>0</v>
      </c>
      <c r="N129" s="19">
        <f t="shared" si="35"/>
        <v>3</v>
      </c>
      <c r="O129" s="19">
        <f t="shared" si="36"/>
        <v>6</v>
      </c>
      <c r="P129" s="19">
        <f t="shared" si="37"/>
        <v>9</v>
      </c>
      <c r="Q129" s="28" t="str">
        <f t="shared" si="38"/>
        <v>E</v>
      </c>
      <c r="R129" s="28">
        <f t="shared" si="39"/>
        <v>0</v>
      </c>
      <c r="S129" s="28">
        <f t="shared" si="40"/>
        <v>0</v>
      </c>
      <c r="T129" s="18" t="s">
        <v>36</v>
      </c>
    </row>
    <row r="130" spans="1:20">
      <c r="A130" s="30" t="s">
        <v>104</v>
      </c>
      <c r="B130" s="116" t="s">
        <v>105</v>
      </c>
      <c r="C130" s="117"/>
      <c r="D130" s="117"/>
      <c r="E130" s="117"/>
      <c r="F130" s="117"/>
      <c r="G130" s="117"/>
      <c r="H130" s="117"/>
      <c r="I130" s="118"/>
      <c r="J130" s="19">
        <f t="shared" si="31"/>
        <v>5</v>
      </c>
      <c r="K130" s="19">
        <f t="shared" si="32"/>
        <v>2</v>
      </c>
      <c r="L130" s="19">
        <f t="shared" si="33"/>
        <v>1</v>
      </c>
      <c r="M130" s="19">
        <f t="shared" si="34"/>
        <v>0</v>
      </c>
      <c r="N130" s="19">
        <f t="shared" si="35"/>
        <v>3</v>
      </c>
      <c r="O130" s="19">
        <f t="shared" si="36"/>
        <v>6</v>
      </c>
      <c r="P130" s="19">
        <f t="shared" si="37"/>
        <v>9</v>
      </c>
      <c r="Q130" s="28" t="str">
        <f t="shared" si="38"/>
        <v>E</v>
      </c>
      <c r="R130" s="28">
        <f t="shared" si="39"/>
        <v>0</v>
      </c>
      <c r="S130" s="28">
        <f t="shared" si="40"/>
        <v>0</v>
      </c>
      <c r="T130" s="18" t="s">
        <v>36</v>
      </c>
    </row>
    <row r="131" spans="1:20">
      <c r="A131" s="21" t="s">
        <v>22</v>
      </c>
      <c r="B131" s="109"/>
      <c r="C131" s="110"/>
      <c r="D131" s="110"/>
      <c r="E131" s="110"/>
      <c r="F131" s="110"/>
      <c r="G131" s="110"/>
      <c r="H131" s="110"/>
      <c r="I131" s="111"/>
      <c r="J131" s="23">
        <f t="shared" ref="J131:P131" si="41">SUM(J121:J130)</f>
        <v>50</v>
      </c>
      <c r="K131" s="23">
        <f t="shared" si="41"/>
        <v>16</v>
      </c>
      <c r="L131" s="23">
        <f t="shared" si="41"/>
        <v>12</v>
      </c>
      <c r="M131" s="23">
        <f t="shared" si="41"/>
        <v>0</v>
      </c>
      <c r="N131" s="23">
        <f t="shared" si="41"/>
        <v>28</v>
      </c>
      <c r="O131" s="23">
        <f t="shared" si="41"/>
        <v>62</v>
      </c>
      <c r="P131" s="23">
        <f t="shared" si="41"/>
        <v>90</v>
      </c>
      <c r="Q131" s="21">
        <f>COUNTIF(Q121:Q130,"E")</f>
        <v>9</v>
      </c>
      <c r="R131" s="21">
        <f>COUNTIF(R121:R130,"C")</f>
        <v>1</v>
      </c>
      <c r="S131" s="21">
        <f>COUNTIF(S121:S130,"VP")</f>
        <v>0</v>
      </c>
      <c r="T131" s="18"/>
    </row>
    <row r="132" spans="1:20" ht="18" customHeight="1">
      <c r="A132" s="53" t="s">
        <v>62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54"/>
    </row>
    <row r="133" spans="1:20">
      <c r="A133" s="30" t="s">
        <v>106</v>
      </c>
      <c r="B133" s="116" t="s">
        <v>107</v>
      </c>
      <c r="C133" s="117"/>
      <c r="D133" s="117"/>
      <c r="E133" s="117"/>
      <c r="F133" s="117"/>
      <c r="G133" s="117"/>
      <c r="H133" s="117"/>
      <c r="I133" s="118"/>
      <c r="J133" s="19">
        <f>IF(ISNA(INDEX($A$37:$T$98,MATCH($B133,$B$37:$B$98,0),10)),"",INDEX($A$37:$T$98,MATCH($B133,$B$37:$B$98,0),10))</f>
        <v>6</v>
      </c>
      <c r="K133" s="19">
        <f>IF(ISNA(INDEX($A$37:$T$98,MATCH($B133,$B$37:$B$98,0),11)),"",INDEX($A$37:$T$98,MATCH($B133,$B$37:$B$98,0),11))</f>
        <v>2</v>
      </c>
      <c r="L133" s="19">
        <f>IF(ISNA(INDEX($A$37:$T$98,MATCH($B133,$B$37:$B$98,0),12)),"",INDEX($A$37:$T$98,MATCH($B133,$B$37:$B$98,0),12))</f>
        <v>2</v>
      </c>
      <c r="M133" s="19">
        <f>IF(ISNA(INDEX($A$37:$T$98,MATCH($B133,$B$37:$B$98,0),13)),"",INDEX($A$37:$T$98,MATCH($B133,$B$37:$B$98,0),13))</f>
        <v>0</v>
      </c>
      <c r="N133" s="19">
        <f>IF(ISNA(INDEX($A$37:$T$98,MATCH($B133,$B$37:$B$98,0),14)),"",INDEX($A$37:$T$98,MATCH($B133,$B$37:$B$98,0),14))</f>
        <v>4</v>
      </c>
      <c r="O133" s="19">
        <f>IF(ISNA(INDEX($A$37:$T$98,MATCH($B133,$B$37:$B$98,0),15)),"",INDEX($A$37:$T$98,MATCH($B133,$B$37:$B$98,0),15))</f>
        <v>9</v>
      </c>
      <c r="P133" s="19">
        <f>IF(ISNA(INDEX($A$37:$T$98,MATCH($B133,$B$37:$B$98,0),16)),"",INDEX($A$37:$T$98,MATCH($B133,$B$37:$B$98,0),16))</f>
        <v>13</v>
      </c>
      <c r="Q133" s="28" t="str">
        <f>IF(ISNA(INDEX($A$37:$T$98,MATCH($B133,$B$37:$B$98,0),17)),"",INDEX($A$37:$T$98,MATCH($B133,$B$37:$B$98,0),17))</f>
        <v>E</v>
      </c>
      <c r="R133" s="28">
        <f>IF(ISNA(INDEX($A$37:$T$98,MATCH($B133,$B$37:$B$98,0),18)),"",INDEX($A$37:$T$98,MATCH($B133,$B$37:$B$98,0),18))</f>
        <v>0</v>
      </c>
      <c r="S133" s="28">
        <f>IF(ISNA(INDEX($A$37:$T$98,MATCH($B133,$B$37:$B$98,0),19)),"",INDEX($A$37:$T$98,MATCH($B133,$B$37:$B$98,0),19))</f>
        <v>0</v>
      </c>
      <c r="T133" s="18" t="s">
        <v>36</v>
      </c>
    </row>
    <row r="134" spans="1:20">
      <c r="A134" s="30" t="s">
        <v>108</v>
      </c>
      <c r="B134" s="116" t="s">
        <v>109</v>
      </c>
      <c r="C134" s="117"/>
      <c r="D134" s="117"/>
      <c r="E134" s="117"/>
      <c r="F134" s="117"/>
      <c r="G134" s="117"/>
      <c r="H134" s="117"/>
      <c r="I134" s="118"/>
      <c r="J134" s="19">
        <f>IF(ISNA(INDEX($A$37:$T$98,MATCH($B134,$B$37:$B$98,0),10)),"",INDEX($A$37:$T$98,MATCH($B134,$B$37:$B$98,0),10))</f>
        <v>6</v>
      </c>
      <c r="K134" s="19">
        <f>IF(ISNA(INDEX($A$37:$T$98,MATCH($B134,$B$37:$B$98,0),11)),"",INDEX($A$37:$T$98,MATCH($B134,$B$37:$B$98,0),11))</f>
        <v>2</v>
      </c>
      <c r="L134" s="19">
        <f>IF(ISNA(INDEX($A$37:$T$98,MATCH($B134,$B$37:$B$98,0),12)),"",INDEX($A$37:$T$98,MATCH($B134,$B$37:$B$98,0),12))</f>
        <v>1</v>
      </c>
      <c r="M134" s="19">
        <f>IF(ISNA(INDEX($A$37:$T$98,MATCH($B134,$B$37:$B$98,0),13)),"",INDEX($A$37:$T$98,MATCH($B134,$B$37:$B$98,0),13))</f>
        <v>0</v>
      </c>
      <c r="N134" s="19">
        <f>IF(ISNA(INDEX($A$37:$T$98,MATCH($B134,$B$37:$B$98,0),14)),"",INDEX($A$37:$T$98,MATCH($B134,$B$37:$B$98,0),14))</f>
        <v>3</v>
      </c>
      <c r="O134" s="19">
        <f>IF(ISNA(INDEX($A$37:$T$98,MATCH($B134,$B$37:$B$98,0),15)),"",INDEX($A$37:$T$98,MATCH($B134,$B$37:$B$98,0),15))</f>
        <v>10</v>
      </c>
      <c r="P134" s="19">
        <f>IF(ISNA(INDEX($A$37:$T$98,MATCH($B134,$B$37:$B$98,0),16)),"",INDEX($A$37:$T$98,MATCH($B134,$B$37:$B$98,0),16))</f>
        <v>13</v>
      </c>
      <c r="Q134" s="28" t="str">
        <f>IF(ISNA(INDEX($A$37:$T$98,MATCH($B134,$B$37:$B$98,0),17)),"",INDEX($A$37:$T$98,MATCH($B134,$B$37:$B$98,0),17))</f>
        <v>E</v>
      </c>
      <c r="R134" s="28">
        <f>IF(ISNA(INDEX($A$37:$T$98,MATCH($B134,$B$37:$B$98,0),18)),"",INDEX($A$37:$T$98,MATCH($B134,$B$37:$B$98,0),18))</f>
        <v>0</v>
      </c>
      <c r="S134" s="28">
        <f>IF(ISNA(INDEX($A$37:$T$98,MATCH($B134,$B$37:$B$98,0),19)),"",INDEX($A$37:$T$98,MATCH($B134,$B$37:$B$98,0),19))</f>
        <v>0</v>
      </c>
      <c r="T134" s="18" t="s">
        <v>36</v>
      </c>
    </row>
    <row r="135" spans="1:20">
      <c r="A135" s="30" t="s">
        <v>110</v>
      </c>
      <c r="B135" s="116" t="s">
        <v>141</v>
      </c>
      <c r="C135" s="117"/>
      <c r="D135" s="117"/>
      <c r="E135" s="117"/>
      <c r="F135" s="117"/>
      <c r="G135" s="117"/>
      <c r="H135" s="117"/>
      <c r="I135" s="118"/>
      <c r="J135" s="19" t="str">
        <f>IF(ISNA(INDEX($A$37:$T$98,MATCH($B135,$B$37:$B$98,0),10)),"",INDEX($A$37:$T$98,MATCH($B135,$B$37:$B$98,0),10))</f>
        <v/>
      </c>
      <c r="K135" s="19" t="str">
        <f>IF(ISNA(INDEX($A$37:$T$98,MATCH($B135,$B$37:$B$98,0),11)),"",INDEX($A$37:$T$98,MATCH($B135,$B$37:$B$98,0),11))</f>
        <v/>
      </c>
      <c r="L135" s="19" t="str">
        <f>IF(ISNA(INDEX($A$37:$T$98,MATCH($B135,$B$37:$B$98,0),12)),"",INDEX($A$37:$T$98,MATCH($B135,$B$37:$B$98,0),12))</f>
        <v/>
      </c>
      <c r="M135" s="19" t="str">
        <f>IF(ISNA(INDEX($A$37:$T$98,MATCH($B135,$B$37:$B$98,0),13)),"",INDEX($A$37:$T$98,MATCH($B135,$B$37:$B$98,0),13))</f>
        <v/>
      </c>
      <c r="N135" s="19" t="str">
        <f>IF(ISNA(INDEX($A$37:$T$98,MATCH($B135,$B$37:$B$98,0),14)),"",INDEX($A$37:$T$98,MATCH($B135,$B$37:$B$98,0),14))</f>
        <v/>
      </c>
      <c r="O135" s="19" t="str">
        <f>IF(ISNA(INDEX($A$37:$T$98,MATCH($B135,$B$37:$B$98,0),15)),"",INDEX($A$37:$T$98,MATCH($B135,$B$37:$B$98,0),15))</f>
        <v/>
      </c>
      <c r="P135" s="19" t="str">
        <f>IF(ISNA(INDEX($A$37:$T$98,MATCH($B135,$B$37:$B$98,0),16)),"",INDEX($A$37:$T$98,MATCH($B135,$B$37:$B$98,0),16))</f>
        <v/>
      </c>
      <c r="Q135" s="28" t="str">
        <f>IF(ISNA(INDEX($A$37:$T$98,MATCH($B135,$B$37:$B$98,0),17)),"",INDEX($A$37:$T$98,MATCH($B135,$B$37:$B$98,0),17))</f>
        <v/>
      </c>
      <c r="R135" s="28" t="str">
        <f>IF(ISNA(INDEX($A$37:$T$98,MATCH($B135,$B$37:$B$98,0),18)),"",INDEX($A$37:$T$98,MATCH($B135,$B$37:$B$98,0),18))</f>
        <v/>
      </c>
      <c r="S135" s="28" t="str">
        <f>IF(ISNA(INDEX($A$37:$T$98,MATCH($B135,$B$37:$B$98,0),19)),"",INDEX($A$37:$T$98,MATCH($B135,$B$37:$B$98,0),19))</f>
        <v/>
      </c>
      <c r="T135" s="18" t="s">
        <v>36</v>
      </c>
    </row>
    <row r="136" spans="1:20" ht="24">
      <c r="A136" s="45" t="s">
        <v>111</v>
      </c>
      <c r="B136" s="116" t="s">
        <v>112</v>
      </c>
      <c r="C136" s="117"/>
      <c r="D136" s="117"/>
      <c r="E136" s="117"/>
      <c r="F136" s="117"/>
      <c r="G136" s="117"/>
      <c r="H136" s="117"/>
      <c r="I136" s="118"/>
      <c r="J136" s="19">
        <f>IF(ISNA(INDEX($A$37:$T$98,MATCH($B136,$B$37:$B$98,0),10)),"",INDEX($A$37:$T$98,MATCH($B136,$B$37:$B$98,0),10))</f>
        <v>9</v>
      </c>
      <c r="K136" s="19">
        <f>IF(ISNA(INDEX($A$37:$T$98,MATCH($B136,$B$37:$B$98,0),11)),"",INDEX($A$37:$T$98,MATCH($B136,$B$37:$B$98,0),11))</f>
        <v>0</v>
      </c>
      <c r="L136" s="19">
        <f>IF(ISNA(INDEX($A$37:$T$98,MATCH($B136,$B$37:$B$98,0),12)),"",INDEX($A$37:$T$98,MATCH($B136,$B$37:$B$98,0),12))</f>
        <v>0</v>
      </c>
      <c r="M136" s="19">
        <f>IF(ISNA(INDEX($A$37:$T$98,MATCH($B136,$B$37:$B$98,0),13)),"",INDEX($A$37:$T$98,MATCH($B136,$B$37:$B$98,0),13))</f>
        <v>3</v>
      </c>
      <c r="N136" s="19">
        <f>IF(ISNA(INDEX($A$37:$T$98,MATCH($B136,$B$37:$B$98,0),14)),"",INDEX($A$37:$T$98,MATCH($B136,$B$37:$B$98,0),14))</f>
        <v>3</v>
      </c>
      <c r="O136" s="19">
        <f>IF(ISNA(INDEX($A$37:$T$98,MATCH($B136,$B$37:$B$98,0),15)),"",INDEX($A$37:$T$98,MATCH($B136,$B$37:$B$98,0),15))</f>
        <v>16</v>
      </c>
      <c r="P136" s="19">
        <f>IF(ISNA(INDEX($A$37:$T$98,MATCH($B136,$B$37:$B$98,0),16)),"",INDEX($A$37:$T$98,MATCH($B136,$B$37:$B$98,0),16))</f>
        <v>19</v>
      </c>
      <c r="Q136" s="28">
        <f>IF(ISNA(INDEX($A$37:$T$98,MATCH($B136,$B$37:$B$98,0),17)),"",INDEX($A$37:$T$98,MATCH($B136,$B$37:$B$98,0),17))</f>
        <v>0</v>
      </c>
      <c r="R136" s="28">
        <f>IF(ISNA(INDEX($A$37:$T$98,MATCH($B136,$B$37:$B$98,0),18)),"",INDEX($A$37:$T$98,MATCH($B136,$B$37:$B$98,0),18))</f>
        <v>0</v>
      </c>
      <c r="S136" s="28" t="str">
        <f>IF(ISNA(INDEX($A$37:$T$98,MATCH($B136,$B$37:$B$98,0),19)),"",INDEX($A$37:$T$98,MATCH($B136,$B$37:$B$98,0),19))</f>
        <v>VP</v>
      </c>
      <c r="T136" s="18" t="s">
        <v>36</v>
      </c>
    </row>
    <row r="137" spans="1:20">
      <c r="A137" s="21" t="s">
        <v>22</v>
      </c>
      <c r="B137" s="84"/>
      <c r="C137" s="84"/>
      <c r="D137" s="84"/>
      <c r="E137" s="84"/>
      <c r="F137" s="84"/>
      <c r="G137" s="84"/>
      <c r="H137" s="84"/>
      <c r="I137" s="84"/>
      <c r="J137" s="23">
        <f t="shared" ref="J137:P137" si="42">SUM(J133:J136)</f>
        <v>21</v>
      </c>
      <c r="K137" s="23">
        <f t="shared" si="42"/>
        <v>4</v>
      </c>
      <c r="L137" s="23">
        <f t="shared" si="42"/>
        <v>3</v>
      </c>
      <c r="M137" s="23">
        <f t="shared" si="42"/>
        <v>3</v>
      </c>
      <c r="N137" s="23">
        <f t="shared" si="42"/>
        <v>10</v>
      </c>
      <c r="O137" s="23">
        <f t="shared" si="42"/>
        <v>35</v>
      </c>
      <c r="P137" s="23">
        <f t="shared" si="42"/>
        <v>45</v>
      </c>
      <c r="Q137" s="21">
        <f>COUNTIF(Q133:Q136,"E")</f>
        <v>2</v>
      </c>
      <c r="R137" s="21">
        <f>COUNTIF(R133:R136,"C")</f>
        <v>0</v>
      </c>
      <c r="S137" s="21">
        <f>COUNTIF(S133:S136,"VP")</f>
        <v>1</v>
      </c>
      <c r="T137" s="22"/>
    </row>
    <row r="138" spans="1:20" ht="25.5" customHeight="1">
      <c r="A138" s="112" t="s">
        <v>46</v>
      </c>
      <c r="B138" s="113"/>
      <c r="C138" s="113"/>
      <c r="D138" s="113"/>
      <c r="E138" s="113"/>
      <c r="F138" s="113"/>
      <c r="G138" s="113"/>
      <c r="H138" s="113"/>
      <c r="I138" s="114"/>
      <c r="J138" s="23">
        <f t="shared" ref="J138:S138" si="43">SUM(J131,J137)</f>
        <v>71</v>
      </c>
      <c r="K138" s="23">
        <f t="shared" si="43"/>
        <v>20</v>
      </c>
      <c r="L138" s="23">
        <f t="shared" si="43"/>
        <v>15</v>
      </c>
      <c r="M138" s="23">
        <f t="shared" si="43"/>
        <v>3</v>
      </c>
      <c r="N138" s="23">
        <f t="shared" si="43"/>
        <v>38</v>
      </c>
      <c r="O138" s="23">
        <f t="shared" si="43"/>
        <v>97</v>
      </c>
      <c r="P138" s="23">
        <f t="shared" si="43"/>
        <v>135</v>
      </c>
      <c r="Q138" s="23">
        <f t="shared" si="43"/>
        <v>11</v>
      </c>
      <c r="R138" s="23">
        <f t="shared" si="43"/>
        <v>1</v>
      </c>
      <c r="S138" s="23">
        <f t="shared" si="43"/>
        <v>1</v>
      </c>
      <c r="T138" s="42">
        <f>14/22</f>
        <v>0.63636363636363635</v>
      </c>
    </row>
    <row r="139" spans="1:20" ht="13.5" customHeight="1">
      <c r="A139" s="86" t="s">
        <v>47</v>
      </c>
      <c r="B139" s="87"/>
      <c r="C139" s="87"/>
      <c r="D139" s="87"/>
      <c r="E139" s="87"/>
      <c r="F139" s="87"/>
      <c r="G139" s="87"/>
      <c r="H139" s="87"/>
      <c r="I139" s="87"/>
      <c r="J139" s="88"/>
      <c r="K139" s="23">
        <f t="shared" ref="K139:P139" si="44">K131*14+K137*12</f>
        <v>272</v>
      </c>
      <c r="L139" s="23">
        <f t="shared" si="44"/>
        <v>204</v>
      </c>
      <c r="M139" s="23">
        <f t="shared" si="44"/>
        <v>36</v>
      </c>
      <c r="N139" s="23">
        <f t="shared" si="44"/>
        <v>512</v>
      </c>
      <c r="O139" s="23">
        <f t="shared" si="44"/>
        <v>1288</v>
      </c>
      <c r="P139" s="23">
        <f t="shared" si="44"/>
        <v>1800</v>
      </c>
      <c r="Q139" s="92"/>
      <c r="R139" s="93"/>
      <c r="S139" s="93"/>
      <c r="T139" s="94"/>
    </row>
    <row r="140" spans="1:20" ht="16.5" customHeight="1">
      <c r="A140" s="89"/>
      <c r="B140" s="90"/>
      <c r="C140" s="90"/>
      <c r="D140" s="90"/>
      <c r="E140" s="90"/>
      <c r="F140" s="90"/>
      <c r="G140" s="90"/>
      <c r="H140" s="90"/>
      <c r="I140" s="90"/>
      <c r="J140" s="91"/>
      <c r="K140" s="103">
        <f>SUM(K139:M139)</f>
        <v>512</v>
      </c>
      <c r="L140" s="104"/>
      <c r="M140" s="105"/>
      <c r="N140" s="106">
        <f>SUM(N139:O139)</f>
        <v>1800</v>
      </c>
      <c r="O140" s="107"/>
      <c r="P140" s="108"/>
      <c r="Q140" s="95"/>
      <c r="R140" s="96"/>
      <c r="S140" s="96"/>
      <c r="T140" s="97"/>
    </row>
    <row r="141" spans="1:20" ht="8.25" customHeight="1"/>
    <row r="142" spans="1:20">
      <c r="B142" s="2"/>
      <c r="C142" s="2"/>
      <c r="D142" s="2"/>
      <c r="E142" s="2"/>
      <c r="F142" s="2"/>
      <c r="G142" s="2"/>
      <c r="M142" s="8"/>
      <c r="N142" s="8"/>
      <c r="O142" s="8"/>
      <c r="P142" s="8"/>
      <c r="Q142" s="8"/>
      <c r="R142" s="8"/>
      <c r="S142" s="8"/>
    </row>
    <row r="143" spans="1:20">
      <c r="B143" s="8"/>
      <c r="C143" s="8"/>
      <c r="D143" s="8"/>
      <c r="E143" s="8"/>
      <c r="F143" s="8"/>
      <c r="G143" s="8"/>
      <c r="H143" s="16"/>
      <c r="I143" s="16"/>
      <c r="J143" s="16"/>
      <c r="M143" s="8"/>
      <c r="N143" s="8"/>
      <c r="O143" s="8"/>
      <c r="P143" s="8"/>
      <c r="Q143" s="8"/>
      <c r="R143" s="8"/>
      <c r="S143" s="8"/>
    </row>
    <row r="144" spans="1:20" ht="12" customHeight="1"/>
    <row r="145" spans="1:20" ht="22.5" customHeight="1">
      <c r="A145" s="84" t="s">
        <v>67</v>
      </c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</row>
    <row r="146" spans="1:20" ht="25.5" customHeight="1">
      <c r="A146" s="84" t="s">
        <v>24</v>
      </c>
      <c r="B146" s="84" t="s">
        <v>23</v>
      </c>
      <c r="C146" s="84"/>
      <c r="D146" s="84"/>
      <c r="E146" s="84"/>
      <c r="F146" s="84"/>
      <c r="G146" s="84"/>
      <c r="H146" s="84"/>
      <c r="I146" s="84"/>
      <c r="J146" s="52" t="s">
        <v>38</v>
      </c>
      <c r="K146" s="52" t="s">
        <v>21</v>
      </c>
      <c r="L146" s="52"/>
      <c r="M146" s="52"/>
      <c r="N146" s="52" t="s">
        <v>39</v>
      </c>
      <c r="O146" s="52"/>
      <c r="P146" s="52"/>
      <c r="Q146" s="52" t="s">
        <v>20</v>
      </c>
      <c r="R146" s="52"/>
      <c r="S146" s="52"/>
      <c r="T146" s="52" t="s">
        <v>19</v>
      </c>
    </row>
    <row r="147" spans="1:20" ht="18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52"/>
      <c r="K147" s="29" t="s">
        <v>25</v>
      </c>
      <c r="L147" s="29" t="s">
        <v>26</v>
      </c>
      <c r="M147" s="29" t="s">
        <v>27</v>
      </c>
      <c r="N147" s="29" t="s">
        <v>31</v>
      </c>
      <c r="O147" s="29" t="s">
        <v>7</v>
      </c>
      <c r="P147" s="29" t="s">
        <v>28</v>
      </c>
      <c r="Q147" s="29" t="s">
        <v>29</v>
      </c>
      <c r="R147" s="29" t="s">
        <v>25</v>
      </c>
      <c r="S147" s="29" t="s">
        <v>30</v>
      </c>
      <c r="T147" s="52"/>
    </row>
    <row r="148" spans="1:20" ht="19.5" customHeight="1">
      <c r="A148" s="53" t="s">
        <v>60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54"/>
    </row>
    <row r="149" spans="1:20" ht="24">
      <c r="A149" s="45" t="s">
        <v>80</v>
      </c>
      <c r="B149" s="99" t="s">
        <v>81</v>
      </c>
      <c r="C149" s="100"/>
      <c r="D149" s="100"/>
      <c r="E149" s="100"/>
      <c r="F149" s="100"/>
      <c r="G149" s="100"/>
      <c r="H149" s="100"/>
      <c r="I149" s="101"/>
      <c r="J149" s="19">
        <f>IF(ISNA(INDEX($A$37:$T$98,MATCH($B149,$B$37:$B$98,0),10)),"",INDEX($A$37:$T$98,MATCH($B149,$B$37:$B$98,0),10))</f>
        <v>5</v>
      </c>
      <c r="K149" s="19">
        <f>IF(ISNA(INDEX($A$37:$T$98,MATCH($B149,$B$37:$B$98,0),11)),"",INDEX($A$37:$T$98,MATCH($B149,$B$37:$B$98,0),11))</f>
        <v>1</v>
      </c>
      <c r="L149" s="19">
        <f>IF(ISNA(INDEX($A$37:$T$98,MATCH($B149,$B$37:$B$98,0),12)),"",INDEX($A$37:$T$98,MATCH($B149,$B$37:$B$98,0),12))</f>
        <v>1</v>
      </c>
      <c r="M149" s="19">
        <f>IF(ISNA(INDEX($A$37:$T$98,MATCH($B149,$B$37:$B$98,0),13)),"",INDEX($A$37:$T$98,MATCH($B149,$B$37:$B$98,0),13))</f>
        <v>0</v>
      </c>
      <c r="N149" s="19">
        <f>IF(ISNA(INDEX($A$37:$T$98,MATCH($B149,$B$37:$B$98,0),14)),"",INDEX($A$37:$T$98,MATCH($B149,$B$37:$B$98,0),14))</f>
        <v>2</v>
      </c>
      <c r="O149" s="19">
        <f>IF(ISNA(INDEX($A$37:$T$98,MATCH($B149,$B$37:$B$98,0),15)),"",INDEX($A$37:$T$98,MATCH($B149,$B$37:$B$98,0),15))</f>
        <v>7</v>
      </c>
      <c r="P149" s="19">
        <f>IF(ISNA(INDEX($A$37:$T$98,MATCH($B149,$B$37:$B$98,0),16)),"",INDEX($A$37:$T$98,MATCH($B149,$B$37:$B$98,0),16))</f>
        <v>9</v>
      </c>
      <c r="Q149" s="28">
        <f>IF(ISNA(INDEX($A$37:$T$98,MATCH($B149,$B$37:$B$98,0),17)),"",INDEX($A$37:$T$98,MATCH($B149,$B$37:$B$98,0),17))</f>
        <v>0</v>
      </c>
      <c r="R149" s="28" t="str">
        <f>IF(ISNA(INDEX($A$37:$T$98,MATCH($B149,$B$37:$B$98,0),18)),"",INDEX($A$37:$T$98,MATCH($B149,$B$37:$B$98,0),18))</f>
        <v>C</v>
      </c>
      <c r="S149" s="28">
        <f>IF(ISNA(INDEX($A$37:$T$98,MATCH($B149,$B$37:$B$98,0),19)),"",INDEX($A$37:$T$98,MATCH($B149,$B$37:$B$98,0),19))</f>
        <v>0</v>
      </c>
      <c r="T149" s="18" t="s">
        <v>37</v>
      </c>
    </row>
    <row r="150" spans="1:20" ht="36">
      <c r="A150" s="45" t="s">
        <v>92</v>
      </c>
      <c r="B150" s="99" t="s">
        <v>93</v>
      </c>
      <c r="C150" s="100"/>
      <c r="D150" s="100"/>
      <c r="E150" s="100"/>
      <c r="F150" s="100"/>
      <c r="G150" s="100"/>
      <c r="H150" s="100"/>
      <c r="I150" s="101"/>
      <c r="J150" s="19">
        <f>IF(ISNA(INDEX($A$37:$T$98,MATCH($B150,$B$37:$B$98,0),10)),"",INDEX($A$37:$T$98,MATCH($B150,$B$37:$B$98,0),10))</f>
        <v>5</v>
      </c>
      <c r="K150" s="19">
        <f>IF(ISNA(INDEX($A$37:$T$98,MATCH($B150,$B$37:$B$98,0),11)),"",INDEX($A$37:$T$98,MATCH($B150,$B$37:$B$98,0),11))</f>
        <v>0</v>
      </c>
      <c r="L150" s="19">
        <f>IF(ISNA(INDEX($A$37:$T$98,MATCH($B150,$B$37:$B$98,0),12)),"",INDEX($A$37:$T$98,MATCH($B150,$B$37:$B$98,0),12))</f>
        <v>0</v>
      </c>
      <c r="M150" s="19">
        <f>IF(ISNA(INDEX($A$37:$T$98,MATCH($B150,$B$37:$B$98,0),13)),"",INDEX($A$37:$T$98,MATCH($B150,$B$37:$B$98,0),13))</f>
        <v>2</v>
      </c>
      <c r="N150" s="19">
        <f>IF(ISNA(INDEX($A$37:$T$98,MATCH($B150,$B$37:$B$98,0),14)),"",INDEX($A$37:$T$98,MATCH($B150,$B$37:$B$98,0),14))</f>
        <v>2</v>
      </c>
      <c r="O150" s="19">
        <f>IF(ISNA(INDEX($A$37:$T$98,MATCH($B150,$B$37:$B$98,0),15)),"",INDEX($A$37:$T$98,MATCH($B150,$B$37:$B$98,0),15))</f>
        <v>7</v>
      </c>
      <c r="P150" s="19">
        <f>IF(ISNA(INDEX($A$37:$T$98,MATCH($B150,$B$37:$B$98,0),16)),"",INDEX($A$37:$T$98,MATCH($B150,$B$37:$B$98,0),16))</f>
        <v>9</v>
      </c>
      <c r="Q150" s="28">
        <f>IF(ISNA(INDEX($A$37:$T$98,MATCH($B150,$B$37:$B$98,0),17)),"",INDEX($A$37:$T$98,MATCH($B150,$B$37:$B$98,0),17))</f>
        <v>0</v>
      </c>
      <c r="R150" s="28" t="str">
        <f>IF(ISNA(INDEX($A$37:$T$98,MATCH($B150,$B$37:$B$98,0),18)),"",INDEX($A$37:$T$98,MATCH($B150,$B$37:$B$98,0),18))</f>
        <v>C</v>
      </c>
      <c r="S150" s="28">
        <f>IF(ISNA(INDEX($A$37:$T$98,MATCH($B150,$B$37:$B$98,0),19)),"",INDEX($A$37:$T$98,MATCH($B150,$B$37:$B$98,0),19))</f>
        <v>0</v>
      </c>
      <c r="T150" s="18" t="s">
        <v>37</v>
      </c>
    </row>
    <row r="151" spans="1:20" ht="36">
      <c r="A151" s="45" t="s">
        <v>100</v>
      </c>
      <c r="B151" s="99" t="s">
        <v>101</v>
      </c>
      <c r="C151" s="100"/>
      <c r="D151" s="100"/>
      <c r="E151" s="100"/>
      <c r="F151" s="100"/>
      <c r="G151" s="100"/>
      <c r="H151" s="100"/>
      <c r="I151" s="101"/>
      <c r="J151" s="19">
        <f>IF(ISNA(INDEX($A$37:$T$98,MATCH($B151,$B$37:$B$98,0),10)),"",INDEX($A$37:$T$98,MATCH($B151,$B$37:$B$98,0),10))</f>
        <v>5</v>
      </c>
      <c r="K151" s="19">
        <f>IF(ISNA(INDEX($A$37:$T$98,MATCH($B151,$B$37:$B$98,0),11)),"",INDEX($A$37:$T$98,MATCH($B151,$B$37:$B$98,0),11))</f>
        <v>1</v>
      </c>
      <c r="L151" s="19">
        <f>IF(ISNA(INDEX($A$37:$T$98,MATCH($B151,$B$37:$B$98,0),12)),"",INDEX($A$37:$T$98,MATCH($B151,$B$37:$B$98,0),12))</f>
        <v>1</v>
      </c>
      <c r="M151" s="19">
        <f>IF(ISNA(INDEX($A$37:$T$98,MATCH($B151,$B$37:$B$98,0),13)),"",INDEX($A$37:$T$98,MATCH($B151,$B$37:$B$98,0),13))</f>
        <v>0</v>
      </c>
      <c r="N151" s="19">
        <f>IF(ISNA(INDEX($A$37:$T$98,MATCH($B151,$B$37:$B$98,0),14)),"",INDEX($A$37:$T$98,MATCH($B151,$B$37:$B$98,0),14))</f>
        <v>2</v>
      </c>
      <c r="O151" s="19">
        <f>IF(ISNA(INDEX($A$37:$T$98,MATCH($B151,$B$37:$B$98,0),15)),"",INDEX($A$37:$T$98,MATCH($B151,$B$37:$B$98,0),15))</f>
        <v>7</v>
      </c>
      <c r="P151" s="19">
        <f>IF(ISNA(INDEX($A$37:$T$98,MATCH($B151,$B$37:$B$98,0),16)),"",INDEX($A$37:$T$98,MATCH($B151,$B$37:$B$98,0),16))</f>
        <v>9</v>
      </c>
      <c r="Q151" s="28">
        <f>IF(ISNA(INDEX($A$37:$T$98,MATCH($B151,$B$37:$B$98,0),17)),"",INDEX($A$37:$T$98,MATCH($B151,$B$37:$B$98,0),17))</f>
        <v>0</v>
      </c>
      <c r="R151" s="28" t="str">
        <f>IF(ISNA(INDEX($A$37:$T$98,MATCH($B151,$B$37:$B$98,0),18)),"",INDEX($A$37:$T$98,MATCH($B151,$B$37:$B$98,0),18))</f>
        <v>C</v>
      </c>
      <c r="S151" s="28">
        <f>IF(ISNA(INDEX($A$37:$T$98,MATCH($B151,$B$37:$B$98,0),19)),"",INDEX($A$37:$T$98,MATCH($B151,$B$37:$B$98,0),19))</f>
        <v>0</v>
      </c>
      <c r="T151" s="18" t="s">
        <v>37</v>
      </c>
    </row>
    <row r="152" spans="1:20">
      <c r="A152" s="21" t="s">
        <v>22</v>
      </c>
      <c r="B152" s="109"/>
      <c r="C152" s="110"/>
      <c r="D152" s="110"/>
      <c r="E152" s="110"/>
      <c r="F152" s="110"/>
      <c r="G152" s="110"/>
      <c r="H152" s="110"/>
      <c r="I152" s="111"/>
      <c r="J152" s="23">
        <f t="shared" ref="J152:P152" si="45">SUM(J149:J151)</f>
        <v>15</v>
      </c>
      <c r="K152" s="23">
        <f t="shared" si="45"/>
        <v>2</v>
      </c>
      <c r="L152" s="23">
        <f t="shared" si="45"/>
        <v>2</v>
      </c>
      <c r="M152" s="23">
        <f t="shared" si="45"/>
        <v>2</v>
      </c>
      <c r="N152" s="23">
        <f t="shared" si="45"/>
        <v>6</v>
      </c>
      <c r="O152" s="23">
        <f t="shared" si="45"/>
        <v>21</v>
      </c>
      <c r="P152" s="23">
        <f t="shared" si="45"/>
        <v>27</v>
      </c>
      <c r="Q152" s="21">
        <f>COUNTIF(Q149:Q151,"E")</f>
        <v>0</v>
      </c>
      <c r="R152" s="21">
        <f>COUNTIF(R149:R151,"C")</f>
        <v>3</v>
      </c>
      <c r="S152" s="21">
        <f>COUNTIF(S149:S151,"VP")</f>
        <v>0</v>
      </c>
      <c r="T152" s="18"/>
    </row>
    <row r="153" spans="1:20" ht="19.5" customHeight="1">
      <c r="A153" s="53" t="s">
        <v>62</v>
      </c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54"/>
    </row>
    <row r="154" spans="1:20">
      <c r="A154" s="30" t="str">
        <f>IF(ISNA(INDEX($A$37:$T$98,MATCH($B154,$B$37:$B$98,0),1)),"",INDEX($A$37:$T$98,MATCH($B154,$B$37:$B$98,0),1))</f>
        <v/>
      </c>
      <c r="B154" s="115"/>
      <c r="C154" s="115"/>
      <c r="D154" s="115"/>
      <c r="E154" s="115"/>
      <c r="F154" s="115"/>
      <c r="G154" s="115"/>
      <c r="H154" s="115"/>
      <c r="I154" s="115"/>
      <c r="J154" s="19" t="str">
        <f>IF(ISNA(INDEX($A$37:$T$98,MATCH($B154,$B$37:$B$98,0),10)),"",INDEX($A$37:$T$98,MATCH($B154,$B$37:$B$98,0),10))</f>
        <v/>
      </c>
      <c r="K154" s="19" t="str">
        <f>IF(ISNA(INDEX($A$37:$T$98,MATCH($B154,$B$37:$B$98,0),11)),"",INDEX($A$37:$T$98,MATCH($B154,$B$37:$B$98,0),11))</f>
        <v/>
      </c>
      <c r="L154" s="19" t="str">
        <f>IF(ISNA(INDEX($A$37:$T$98,MATCH($B154,$B$37:$B$98,0),12)),"",INDEX($A$37:$T$98,MATCH($B154,$B$37:$B$98,0),12))</f>
        <v/>
      </c>
      <c r="M154" s="19" t="str">
        <f>IF(ISNA(INDEX($A$37:$T$98,MATCH($B154,$B$37:$B$98,0),13)),"",INDEX($A$37:$T$98,MATCH($B154,$B$37:$B$98,0),13))</f>
        <v/>
      </c>
      <c r="N154" s="19" t="str">
        <f>IF(ISNA(INDEX($A$37:$T$98,MATCH($B154,$B$37:$B$98,0),14)),"",INDEX($A$37:$T$98,MATCH($B154,$B$37:$B$98,0),14))</f>
        <v/>
      </c>
      <c r="O154" s="19" t="str">
        <f>IF(ISNA(INDEX($A$37:$T$98,MATCH($B154,$B$37:$B$98,0),15)),"",INDEX($A$37:$T$98,MATCH($B154,$B$37:$B$98,0),15))</f>
        <v/>
      </c>
      <c r="P154" s="19" t="str">
        <f>IF(ISNA(INDEX($A$37:$T$98,MATCH($B154,$B$37:$B$98,0),16)),"",INDEX($A$37:$T$98,MATCH($B154,$B$37:$B$98,0),16))</f>
        <v/>
      </c>
      <c r="Q154" s="28" t="str">
        <f>IF(ISNA(INDEX($A$37:$T$98,MATCH($B154,$B$37:$B$98,0),17)),"",INDEX($A$37:$T$98,MATCH($B154,$B$37:$B$98,0),17))</f>
        <v/>
      </c>
      <c r="R154" s="28" t="str">
        <f>IF(ISNA(INDEX($A$37:$T$98,MATCH($B154,$B$37:$B$98,0),18)),"",INDEX($A$37:$T$98,MATCH($B154,$B$37:$B$98,0),18))</f>
        <v/>
      </c>
      <c r="S154" s="28" t="str">
        <f>IF(ISNA(INDEX($A$37:$T$98,MATCH($B154,$B$37:$B$98,0),19)),"",INDEX($A$37:$T$98,MATCH($B154,$B$37:$B$98,0),19))</f>
        <v/>
      </c>
      <c r="T154" s="18" t="s">
        <v>37</v>
      </c>
    </row>
    <row r="155" spans="1:20">
      <c r="A155" s="21" t="s">
        <v>22</v>
      </c>
      <c r="B155" s="84"/>
      <c r="C155" s="84"/>
      <c r="D155" s="84"/>
      <c r="E155" s="84"/>
      <c r="F155" s="84"/>
      <c r="G155" s="84"/>
      <c r="H155" s="84"/>
      <c r="I155" s="84"/>
      <c r="J155" s="23">
        <f t="shared" ref="J155:P155" si="46">SUM(J154:J154)</f>
        <v>0</v>
      </c>
      <c r="K155" s="23">
        <f t="shared" si="46"/>
        <v>0</v>
      </c>
      <c r="L155" s="23">
        <f t="shared" si="46"/>
        <v>0</v>
      </c>
      <c r="M155" s="23">
        <f t="shared" si="46"/>
        <v>0</v>
      </c>
      <c r="N155" s="23">
        <f t="shared" si="46"/>
        <v>0</v>
      </c>
      <c r="O155" s="23">
        <f t="shared" si="46"/>
        <v>0</v>
      </c>
      <c r="P155" s="23">
        <f t="shared" si="46"/>
        <v>0</v>
      </c>
      <c r="Q155" s="21">
        <f>COUNTIF(Q154:Q154,"E")</f>
        <v>0</v>
      </c>
      <c r="R155" s="21">
        <f>COUNTIF(R154:R154,"C")</f>
        <v>0</v>
      </c>
      <c r="S155" s="21">
        <f>COUNTIF(S154:S154,"VP")</f>
        <v>0</v>
      </c>
      <c r="T155" s="22"/>
    </row>
    <row r="156" spans="1:20" ht="27.75" customHeight="1">
      <c r="A156" s="112" t="s">
        <v>46</v>
      </c>
      <c r="B156" s="113"/>
      <c r="C156" s="113"/>
      <c r="D156" s="113"/>
      <c r="E156" s="113"/>
      <c r="F156" s="113"/>
      <c r="G156" s="113"/>
      <c r="H156" s="113"/>
      <c r="I156" s="114"/>
      <c r="J156" s="23">
        <f t="shared" ref="J156:S156" si="47">SUM(J152,J155)</f>
        <v>15</v>
      </c>
      <c r="K156" s="23">
        <f t="shared" si="47"/>
        <v>2</v>
      </c>
      <c r="L156" s="23">
        <f t="shared" si="47"/>
        <v>2</v>
      </c>
      <c r="M156" s="23">
        <f t="shared" si="47"/>
        <v>2</v>
      </c>
      <c r="N156" s="23">
        <f t="shared" si="47"/>
        <v>6</v>
      </c>
      <c r="O156" s="23">
        <f t="shared" si="47"/>
        <v>21</v>
      </c>
      <c r="P156" s="23">
        <f t="shared" si="47"/>
        <v>27</v>
      </c>
      <c r="Q156" s="23">
        <f t="shared" si="47"/>
        <v>0</v>
      </c>
      <c r="R156" s="23">
        <f t="shared" si="47"/>
        <v>3</v>
      </c>
      <c r="S156" s="23">
        <f t="shared" si="47"/>
        <v>0</v>
      </c>
      <c r="T156" s="42">
        <f>3/22</f>
        <v>0.13636363636363635</v>
      </c>
    </row>
    <row r="157" spans="1:20" ht="17.25" customHeight="1">
      <c r="A157" s="86" t="s">
        <v>47</v>
      </c>
      <c r="B157" s="87"/>
      <c r="C157" s="87"/>
      <c r="D157" s="87"/>
      <c r="E157" s="87"/>
      <c r="F157" s="87"/>
      <c r="G157" s="87"/>
      <c r="H157" s="87"/>
      <c r="I157" s="87"/>
      <c r="J157" s="88"/>
      <c r="K157" s="23">
        <f t="shared" ref="K157:P157" si="48">K152*14+K155*12</f>
        <v>28</v>
      </c>
      <c r="L157" s="23">
        <f t="shared" si="48"/>
        <v>28</v>
      </c>
      <c r="M157" s="23">
        <f t="shared" si="48"/>
        <v>28</v>
      </c>
      <c r="N157" s="23">
        <f t="shared" si="48"/>
        <v>84</v>
      </c>
      <c r="O157" s="23">
        <f t="shared" si="48"/>
        <v>294</v>
      </c>
      <c r="P157" s="23">
        <f t="shared" si="48"/>
        <v>378</v>
      </c>
      <c r="Q157" s="92"/>
      <c r="R157" s="93"/>
      <c r="S157" s="93"/>
      <c r="T157" s="94"/>
    </row>
    <row r="158" spans="1:20">
      <c r="A158" s="89"/>
      <c r="B158" s="90"/>
      <c r="C158" s="90"/>
      <c r="D158" s="90"/>
      <c r="E158" s="90"/>
      <c r="F158" s="90"/>
      <c r="G158" s="90"/>
      <c r="H158" s="90"/>
      <c r="I158" s="90"/>
      <c r="J158" s="91"/>
      <c r="K158" s="103">
        <f>SUM(K157:M157)</f>
        <v>84</v>
      </c>
      <c r="L158" s="104"/>
      <c r="M158" s="105"/>
      <c r="N158" s="106">
        <f>SUM(N157:O157)</f>
        <v>378</v>
      </c>
      <c r="O158" s="107"/>
      <c r="P158" s="108"/>
      <c r="Q158" s="95"/>
      <c r="R158" s="96"/>
      <c r="S158" s="96"/>
      <c r="T158" s="97"/>
    </row>
    <row r="159" spans="1:20" ht="8.25" customHeight="1"/>
    <row r="160" spans="1:20">
      <c r="B160" s="8"/>
      <c r="C160" s="8"/>
      <c r="D160" s="8"/>
      <c r="E160" s="8"/>
      <c r="F160" s="8"/>
      <c r="G160" s="8"/>
      <c r="H160" s="16"/>
      <c r="I160" s="16"/>
      <c r="J160" s="16"/>
      <c r="M160" s="8"/>
      <c r="N160" s="8"/>
      <c r="O160" s="8"/>
      <c r="P160" s="8"/>
      <c r="Q160" s="8"/>
      <c r="R160" s="8"/>
      <c r="S160" s="8"/>
    </row>
    <row r="161" spans="1:20">
      <c r="A161" s="102" t="s">
        <v>57</v>
      </c>
      <c r="B161" s="102"/>
    </row>
    <row r="162" spans="1:20">
      <c r="A162" s="76" t="s">
        <v>24</v>
      </c>
      <c r="B162" s="78" t="s">
        <v>50</v>
      </c>
      <c r="C162" s="79"/>
      <c r="D162" s="79"/>
      <c r="E162" s="79"/>
      <c r="F162" s="79"/>
      <c r="G162" s="80"/>
      <c r="H162" s="78" t="s">
        <v>52</v>
      </c>
      <c r="I162" s="80"/>
      <c r="J162" s="49" t="s">
        <v>53</v>
      </c>
      <c r="K162" s="50"/>
      <c r="L162" s="50"/>
      <c r="M162" s="50"/>
      <c r="N162" s="50"/>
      <c r="O162" s="51"/>
      <c r="P162" s="78" t="s">
        <v>45</v>
      </c>
      <c r="Q162" s="80"/>
      <c r="R162" s="49" t="s">
        <v>54</v>
      </c>
      <c r="S162" s="50"/>
      <c r="T162" s="51"/>
    </row>
    <row r="163" spans="1:20">
      <c r="A163" s="77"/>
      <c r="B163" s="81"/>
      <c r="C163" s="82"/>
      <c r="D163" s="82"/>
      <c r="E163" s="82"/>
      <c r="F163" s="82"/>
      <c r="G163" s="83"/>
      <c r="H163" s="81"/>
      <c r="I163" s="83"/>
      <c r="J163" s="49" t="s">
        <v>31</v>
      </c>
      <c r="K163" s="51"/>
      <c r="L163" s="49" t="s">
        <v>7</v>
      </c>
      <c r="M163" s="51"/>
      <c r="N163" s="49" t="s">
        <v>28</v>
      </c>
      <c r="O163" s="51"/>
      <c r="P163" s="81"/>
      <c r="Q163" s="83"/>
      <c r="R163" s="35" t="s">
        <v>55</v>
      </c>
      <c r="S163" s="49" t="s">
        <v>56</v>
      </c>
      <c r="T163" s="51"/>
    </row>
    <row r="164" spans="1:20">
      <c r="A164" s="35">
        <v>1</v>
      </c>
      <c r="B164" s="49" t="s">
        <v>51</v>
      </c>
      <c r="C164" s="50"/>
      <c r="D164" s="50"/>
      <c r="E164" s="50"/>
      <c r="F164" s="50"/>
      <c r="G164" s="51"/>
      <c r="H164" s="59">
        <f>J164</f>
        <v>52</v>
      </c>
      <c r="I164" s="59"/>
      <c r="J164" s="60">
        <f>N46+N57+N68+N77-J165</f>
        <v>52</v>
      </c>
      <c r="K164" s="61"/>
      <c r="L164" s="62">
        <f>O46+O57+O68+O77-L165</f>
        <v>143</v>
      </c>
      <c r="M164" s="63"/>
      <c r="N164" s="64">
        <f>SUM(J164:M164)</f>
        <v>195</v>
      </c>
      <c r="O164" s="65"/>
      <c r="P164" s="66">
        <f>H164/H166</f>
        <v>0.85245901639344257</v>
      </c>
      <c r="Q164" s="67"/>
      <c r="R164" s="36">
        <f>J46+J57-R165</f>
        <v>60</v>
      </c>
      <c r="S164" s="68">
        <f>J68+J77-S165</f>
        <v>44</v>
      </c>
      <c r="T164" s="69"/>
    </row>
    <row r="165" spans="1:20">
      <c r="A165" s="35">
        <v>2</v>
      </c>
      <c r="B165" s="49" t="s">
        <v>146</v>
      </c>
      <c r="C165" s="50"/>
      <c r="D165" s="50"/>
      <c r="E165" s="50"/>
      <c r="F165" s="50"/>
      <c r="G165" s="51"/>
      <c r="H165" s="59">
        <f>J165</f>
        <v>9</v>
      </c>
      <c r="I165" s="59"/>
      <c r="J165" s="70">
        <f>N95</f>
        <v>9</v>
      </c>
      <c r="K165" s="71"/>
      <c r="L165" s="72">
        <v>22</v>
      </c>
      <c r="M165" s="73"/>
      <c r="N165" s="64">
        <f>SUM(J165:M165)</f>
        <v>31</v>
      </c>
      <c r="O165" s="65"/>
      <c r="P165" s="66">
        <f>H165/H166</f>
        <v>0.14754098360655737</v>
      </c>
      <c r="Q165" s="67"/>
      <c r="R165" s="17">
        <v>0</v>
      </c>
      <c r="S165" s="74">
        <v>16</v>
      </c>
      <c r="T165" s="75"/>
    </row>
    <row r="166" spans="1:20">
      <c r="A166" s="49" t="s">
        <v>22</v>
      </c>
      <c r="B166" s="50"/>
      <c r="C166" s="50"/>
      <c r="D166" s="50"/>
      <c r="E166" s="50"/>
      <c r="F166" s="50"/>
      <c r="G166" s="51"/>
      <c r="H166" s="52">
        <f>SUM(H164:I165)</f>
        <v>61</v>
      </c>
      <c r="I166" s="52"/>
      <c r="J166" s="52">
        <f>SUM(J164:K165)</f>
        <v>61</v>
      </c>
      <c r="K166" s="52"/>
      <c r="L166" s="53">
        <f>SUM(L164:M165)</f>
        <v>165</v>
      </c>
      <c r="M166" s="54"/>
      <c r="N166" s="53">
        <f>SUM(N164:O165)</f>
        <v>226</v>
      </c>
      <c r="O166" s="54"/>
      <c r="P166" s="55">
        <f>SUM(P164:Q165)</f>
        <v>1</v>
      </c>
      <c r="Q166" s="56"/>
      <c r="R166" s="37">
        <f>SUM(R164:R165)</f>
        <v>60</v>
      </c>
      <c r="S166" s="57">
        <f>SUM(S164:T165)</f>
        <v>60</v>
      </c>
      <c r="T166" s="58"/>
    </row>
    <row r="168" spans="1:20">
      <c r="L168" s="47"/>
      <c r="M168" s="47"/>
      <c r="N168" s="47"/>
    </row>
    <row r="169" spans="1:20">
      <c r="B169" s="2"/>
      <c r="C169" s="2"/>
      <c r="D169" s="2"/>
      <c r="E169" s="2"/>
      <c r="F169" s="2"/>
      <c r="G169" s="2"/>
      <c r="M169" s="8"/>
      <c r="N169" s="8"/>
      <c r="O169" s="8"/>
      <c r="P169" s="8"/>
      <c r="Q169" s="8"/>
      <c r="R169" s="8"/>
      <c r="S169" s="8"/>
    </row>
    <row r="170" spans="1:20">
      <c r="B170" s="8"/>
      <c r="C170" s="8"/>
      <c r="D170" s="8"/>
      <c r="E170" s="8"/>
      <c r="F170" s="8"/>
      <c r="G170" s="8"/>
      <c r="H170" s="16"/>
      <c r="I170" s="16"/>
      <c r="J170" s="16"/>
      <c r="M170" s="8"/>
      <c r="N170" s="8"/>
      <c r="O170" s="8"/>
      <c r="P170" s="8"/>
      <c r="Q170" s="8"/>
      <c r="R170" s="8"/>
      <c r="S170" s="8"/>
    </row>
  </sheetData>
  <sheetProtection formatCells="0" formatRows="0" insertRows="0"/>
  <mergeCells count="235">
    <mergeCell ref="B109:I109"/>
    <mergeCell ref="A114:J115"/>
    <mergeCell ref="Q114:T115"/>
    <mergeCell ref="N115:P115"/>
    <mergeCell ref="K115:M115"/>
    <mergeCell ref="A113:I113"/>
    <mergeCell ref="B112:I112"/>
    <mergeCell ref="Q101:S101"/>
    <mergeCell ref="B106:I106"/>
    <mergeCell ref="A103:T103"/>
    <mergeCell ref="T101:T102"/>
    <mergeCell ref="A100:T100"/>
    <mergeCell ref="A99:T99"/>
    <mergeCell ref="K101:M101"/>
    <mergeCell ref="N101:P101"/>
    <mergeCell ref="B63:I63"/>
    <mergeCell ref="A59:T59"/>
    <mergeCell ref="A82:T82"/>
    <mergeCell ref="K83:M83"/>
    <mergeCell ref="N83:P83"/>
    <mergeCell ref="A83:A84"/>
    <mergeCell ref="B77:I77"/>
    <mergeCell ref="J60:J61"/>
    <mergeCell ref="K60:M60"/>
    <mergeCell ref="T71:T72"/>
    <mergeCell ref="B68:I68"/>
    <mergeCell ref="B71:I72"/>
    <mergeCell ref="B64:I64"/>
    <mergeCell ref="B65:I65"/>
    <mergeCell ref="N60:P60"/>
    <mergeCell ref="Q60:S60"/>
    <mergeCell ref="T60:T61"/>
    <mergeCell ref="B73:I73"/>
    <mergeCell ref="B74:I74"/>
    <mergeCell ref="B75:I75"/>
    <mergeCell ref="B76:I76"/>
    <mergeCell ref="A60:A61"/>
    <mergeCell ref="B60:I61"/>
    <mergeCell ref="B66:I66"/>
    <mergeCell ref="B67:I67"/>
    <mergeCell ref="A70:T70"/>
    <mergeCell ref="B40:I40"/>
    <mergeCell ref="B41:I41"/>
    <mergeCell ref="B46:I46"/>
    <mergeCell ref="B51:I51"/>
    <mergeCell ref="B52:I52"/>
    <mergeCell ref="B43:I43"/>
    <mergeCell ref="B44:I44"/>
    <mergeCell ref="B49:I50"/>
    <mergeCell ref="R6:T6"/>
    <mergeCell ref="M8:T11"/>
    <mergeCell ref="A15:K15"/>
    <mergeCell ref="J38:J39"/>
    <mergeCell ref="A37:T37"/>
    <mergeCell ref="M25:T31"/>
    <mergeCell ref="A20:K23"/>
    <mergeCell ref="M21:T23"/>
    <mergeCell ref="I26:K26"/>
    <mergeCell ref="B26:C26"/>
    <mergeCell ref="H26:H27"/>
    <mergeCell ref="G26:G27"/>
    <mergeCell ref="A13:K13"/>
    <mergeCell ref="A14:K14"/>
    <mergeCell ref="A16:K16"/>
    <mergeCell ref="B38:I39"/>
    <mergeCell ref="M16:T16"/>
    <mergeCell ref="M18:T18"/>
    <mergeCell ref="M13:T13"/>
    <mergeCell ref="M14:T14"/>
    <mergeCell ref="A11:K11"/>
    <mergeCell ref="A12:K12"/>
    <mergeCell ref="A38:A39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R3:T3"/>
    <mergeCell ref="R4:T4"/>
    <mergeCell ref="R5:T5"/>
    <mergeCell ref="N38:P38"/>
    <mergeCell ref="K38:M38"/>
    <mergeCell ref="K71:M71"/>
    <mergeCell ref="N71:P71"/>
    <mergeCell ref="Q71:S71"/>
    <mergeCell ref="A71:A72"/>
    <mergeCell ref="B62:I62"/>
    <mergeCell ref="B45:I45"/>
    <mergeCell ref="B55:I55"/>
    <mergeCell ref="B57:I57"/>
    <mergeCell ref="B53:I53"/>
    <mergeCell ref="B54:I54"/>
    <mergeCell ref="B56:I56"/>
    <mergeCell ref="B42:I42"/>
    <mergeCell ref="B104:I104"/>
    <mergeCell ref="A1:K1"/>
    <mergeCell ref="A3:K3"/>
    <mergeCell ref="K49:M49"/>
    <mergeCell ref="M19:T19"/>
    <mergeCell ref="M1:T1"/>
    <mergeCell ref="A4:K5"/>
    <mergeCell ref="A35:T35"/>
    <mergeCell ref="A19:K19"/>
    <mergeCell ref="A17:K17"/>
    <mergeCell ref="M3:N3"/>
    <mergeCell ref="M5:N5"/>
    <mergeCell ref="D26:F26"/>
    <mergeCell ref="A18:K18"/>
    <mergeCell ref="N49:P49"/>
    <mergeCell ref="Q49:S49"/>
    <mergeCell ref="T38:T39"/>
    <mergeCell ref="T49:T50"/>
    <mergeCell ref="Q38:S38"/>
    <mergeCell ref="A48:T48"/>
    <mergeCell ref="J49:J50"/>
    <mergeCell ref="A49:A50"/>
    <mergeCell ref="J71:J72"/>
    <mergeCell ref="Q83:S83"/>
    <mergeCell ref="K97:M97"/>
    <mergeCell ref="N97:P97"/>
    <mergeCell ref="Q96:T97"/>
    <mergeCell ref="A95:I95"/>
    <mergeCell ref="A96:J97"/>
    <mergeCell ref="B87:I87"/>
    <mergeCell ref="T83:T84"/>
    <mergeCell ref="B83:I84"/>
    <mergeCell ref="B91:I91"/>
    <mergeCell ref="A85:T85"/>
    <mergeCell ref="A90:T90"/>
    <mergeCell ref="B94:I94"/>
    <mergeCell ref="B89:I89"/>
    <mergeCell ref="B93:I93"/>
    <mergeCell ref="B88:I88"/>
    <mergeCell ref="B92:I92"/>
    <mergeCell ref="B86:I86"/>
    <mergeCell ref="J83:J84"/>
    <mergeCell ref="A120:T120"/>
    <mergeCell ref="B121:I121"/>
    <mergeCell ref="B122:I122"/>
    <mergeCell ref="B131:I131"/>
    <mergeCell ref="A101:A102"/>
    <mergeCell ref="B101:I102"/>
    <mergeCell ref="J101:J102"/>
    <mergeCell ref="B123:I123"/>
    <mergeCell ref="A118:A119"/>
    <mergeCell ref="A117:T117"/>
    <mergeCell ref="J118:J119"/>
    <mergeCell ref="K118:M118"/>
    <mergeCell ref="N118:P118"/>
    <mergeCell ref="B118:I119"/>
    <mergeCell ref="Q118:S118"/>
    <mergeCell ref="T118:T119"/>
    <mergeCell ref="B111:I111"/>
    <mergeCell ref="A110:T110"/>
    <mergeCell ref="B108:I108"/>
    <mergeCell ref="B105:I105"/>
    <mergeCell ref="B107:I107"/>
    <mergeCell ref="B135:I135"/>
    <mergeCell ref="B136:I136"/>
    <mergeCell ref="B137:I137"/>
    <mergeCell ref="B133:I133"/>
    <mergeCell ref="A138:I138"/>
    <mergeCell ref="K140:M140"/>
    <mergeCell ref="N140:P140"/>
    <mergeCell ref="B125:I125"/>
    <mergeCell ref="B124:I124"/>
    <mergeCell ref="B134:I134"/>
    <mergeCell ref="B128:I128"/>
    <mergeCell ref="B130:I130"/>
    <mergeCell ref="B129:I129"/>
    <mergeCell ref="B126:I126"/>
    <mergeCell ref="B127:I127"/>
    <mergeCell ref="A132:T132"/>
    <mergeCell ref="A161:B161"/>
    <mergeCell ref="Q157:T158"/>
    <mergeCell ref="K158:M158"/>
    <mergeCell ref="N158:P158"/>
    <mergeCell ref="B152:I152"/>
    <mergeCell ref="A153:T153"/>
    <mergeCell ref="B155:I155"/>
    <mergeCell ref="A156:I156"/>
    <mergeCell ref="A157:J158"/>
    <mergeCell ref="B154:I154"/>
    <mergeCell ref="T146:T147"/>
    <mergeCell ref="A145:T145"/>
    <mergeCell ref="A139:J140"/>
    <mergeCell ref="Q139:T140"/>
    <mergeCell ref="N146:P146"/>
    <mergeCell ref="A148:T148"/>
    <mergeCell ref="B149:I149"/>
    <mergeCell ref="B150:I150"/>
    <mergeCell ref="B151:I151"/>
    <mergeCell ref="Q146:S146"/>
    <mergeCell ref="A146:A147"/>
    <mergeCell ref="B146:I147"/>
    <mergeCell ref="J146:J147"/>
    <mergeCell ref="K146:M146"/>
    <mergeCell ref="A162:A163"/>
    <mergeCell ref="B162:G163"/>
    <mergeCell ref="H162:I163"/>
    <mergeCell ref="J162:O162"/>
    <mergeCell ref="P162:Q163"/>
    <mergeCell ref="R162:T162"/>
    <mergeCell ref="J163:K163"/>
    <mergeCell ref="L163:M163"/>
    <mergeCell ref="N163:O163"/>
    <mergeCell ref="S163:T163"/>
    <mergeCell ref="A166:G166"/>
    <mergeCell ref="H166:I166"/>
    <mergeCell ref="J166:K166"/>
    <mergeCell ref="L166:M166"/>
    <mergeCell ref="N166:O166"/>
    <mergeCell ref="P166:Q166"/>
    <mergeCell ref="S166:T166"/>
    <mergeCell ref="B164:G164"/>
    <mergeCell ref="H164:I164"/>
    <mergeCell ref="J164:K164"/>
    <mergeCell ref="L164:M164"/>
    <mergeCell ref="N164:O164"/>
    <mergeCell ref="P164:Q164"/>
    <mergeCell ref="S164:T164"/>
    <mergeCell ref="B165:G165"/>
    <mergeCell ref="H165:I165"/>
    <mergeCell ref="J165:K165"/>
    <mergeCell ref="L165:M165"/>
    <mergeCell ref="N165:O165"/>
    <mergeCell ref="P165:Q165"/>
    <mergeCell ref="S165:T165"/>
  </mergeCells>
  <phoneticPr fontId="6" type="noConversion"/>
  <dataValidations disablePrompts="1" count="6">
    <dataValidation type="list" allowBlank="1" showInputMessage="1" showErrorMessage="1" sqref="T149:T151 T154 T121:T130 T133:T136 T86:T89 T62:T67 T91:T94 T73:T76 T51:T56 T40:T45 T104:T108 T111">
      <formula1>$O$36:$S$36</formula1>
    </dataValidation>
    <dataValidation type="list" allowBlank="1" showInputMessage="1" showErrorMessage="1" sqref="T131 T152 T109">
      <formula1>$P$36:$S$36</formula1>
    </dataValidation>
    <dataValidation type="list" allowBlank="1" showInputMessage="1" showErrorMessage="1" sqref="B154:I154 B111:I111">
      <formula1>$B$38:$B$98</formula1>
    </dataValidation>
    <dataValidation type="list" allowBlank="1" showInputMessage="1" showErrorMessage="1" sqref="R73:R76 R86:R89 R62:R67 R91:R94 R40:R45 R51:R56">
      <formula1>$R$39</formula1>
    </dataValidation>
    <dataValidation type="list" allowBlank="1" showInputMessage="1" showErrorMessage="1" sqref="Q86:Q89 Q62:Q67 Q73:Q76 Q91:Q94 Q51:Q56 Q40:Q45">
      <formula1>$Q$39</formula1>
    </dataValidation>
    <dataValidation type="list" allowBlank="1" showInputMessage="1" showErrorMessage="1" sqref="S73:S76 S86:S89 S62:S67 S91:S94 S40:S45 S51:S56">
      <formula1>$S$39</formula1>
    </dataValidation>
  </dataValidations>
  <pageMargins left="0.7" right="0.7" top="0.75" bottom="0.75" header="0.3" footer="0.3"/>
  <pageSetup paperSize="9" orientation="landscape" blackAndWhite="1" r:id="rId1"/>
  <headerFooter>
    <oddFooter>&amp;LRECTOR, 
Acad.Prof.univ.dr. Ioan Aurel POP&amp;CPag. &amp;P/&amp;N&amp;RDECAN, 
Prof.univ.dr. Dumitru MATIȘ</oddFooter>
  </headerFooter>
  <rowBreaks count="3" manualBreakCount="3">
    <brk id="58" max="16383" man="1"/>
    <brk id="81" max="16383" man="1"/>
    <brk id="144" max="16383" man="1"/>
  </rowBreaks>
  <ignoredErrors>
    <ignoredError sqref="Q46" formula="1"/>
    <ignoredError sqref="K9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559B78D361EF4D8F32DB81F710DAAA" ma:contentTypeVersion="0" ma:contentTypeDescription="Create a new document." ma:contentTypeScope="" ma:versionID="1ff52bee66dc2b42120baa8a47bca72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9A34E-7929-4F38-AD57-8055F1B09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AAE693-9D09-49C0-B053-6969D9875AF1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3E331E-9F8F-4749-91EE-5C65034DB2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admin</cp:lastModifiedBy>
  <cp:lastPrinted>2015-03-10T09:16:14Z</cp:lastPrinted>
  <dcterms:created xsi:type="dcterms:W3CDTF">2013-06-27T08:19:59Z</dcterms:created>
  <dcterms:modified xsi:type="dcterms:W3CDTF">2015-03-10T09:17:11Z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0x01010078559B78D361EF4D8F32DB81F710DAAA</vt:lpwstr>
  </property>
</Properties>
</file>