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anul3</author>
  </authors>
  <commentList>
    <comment ref="A34" authorId="0">
      <text>
        <r>
          <rPr>
            <b/>
            <sz val="8"/>
            <rFont val="Tahoma"/>
            <family val="0"/>
          </rPr>
          <t>VB: verglichen zum vorrigen Jahr</t>
        </r>
      </text>
    </comment>
  </commentList>
</comments>
</file>

<file path=xl/sharedStrings.xml><?xml version="1.0" encoding="utf-8"?>
<sst xmlns="http://schemas.openxmlformats.org/spreadsheetml/2006/main" count="56" uniqueCount="55">
  <si>
    <t>Aktiva</t>
  </si>
  <si>
    <t>2007e</t>
  </si>
  <si>
    <t>2009p</t>
  </si>
  <si>
    <t>2010p</t>
  </si>
  <si>
    <t>2011p</t>
  </si>
  <si>
    <t>Sachanlagen</t>
  </si>
  <si>
    <t>Anlagevermögen</t>
  </si>
  <si>
    <t>Vorräte</t>
  </si>
  <si>
    <t>Forderungen</t>
  </si>
  <si>
    <t>Sonstige Vermögensgeg.</t>
  </si>
  <si>
    <t>Liquide Mittel</t>
  </si>
  <si>
    <t>Umlaufvermögen</t>
  </si>
  <si>
    <t>Bilanzsumme</t>
  </si>
  <si>
    <t>Passiva</t>
  </si>
  <si>
    <t>Eigenkapital</t>
  </si>
  <si>
    <t>Gezeichnetes Kapital</t>
  </si>
  <si>
    <t>Rücklagen</t>
  </si>
  <si>
    <t>Rückstellungen</t>
  </si>
  <si>
    <t>Verzinsliche Verbindlichkeiten</t>
  </si>
  <si>
    <t>Verbindlichkeiten (Lieferanten)</t>
  </si>
  <si>
    <t>Sonstige Verbindlichkeiten</t>
  </si>
  <si>
    <t>Fremdkapital</t>
  </si>
  <si>
    <t>Umsatzerlöse</t>
  </si>
  <si>
    <t>Materialaufwand</t>
  </si>
  <si>
    <t>Personalaufwand</t>
  </si>
  <si>
    <t>Abschreibungen</t>
  </si>
  <si>
    <t>Sonstige betriebliche Aufwendungen</t>
  </si>
  <si>
    <t>Zinsaufwendungen</t>
  </si>
  <si>
    <t>Operatives Ergebnis</t>
  </si>
  <si>
    <t>Steuern</t>
  </si>
  <si>
    <t>Ergebnis nach Steuern</t>
  </si>
  <si>
    <t>2008p</t>
  </si>
  <si>
    <t>Ergebniss vor Zinsen und Steuern</t>
  </si>
  <si>
    <t>t</t>
  </si>
  <si>
    <t xml:space="preserve"> - Steuern</t>
  </si>
  <si>
    <t>Nettoumlaufvermogen (Working Capital)</t>
  </si>
  <si>
    <t>Veranderung Nettoumlaufvermogen</t>
  </si>
  <si>
    <t xml:space="preserve"> - Zunahme Nettoumlaufvermogen</t>
  </si>
  <si>
    <t xml:space="preserve"> +Abschreibungen</t>
  </si>
  <si>
    <t xml:space="preserve"> +Abnahme Nettoumlaufvermogen</t>
  </si>
  <si>
    <t xml:space="preserve"> - Investitionen</t>
  </si>
  <si>
    <t>Free Cash-Flow (FCF)</t>
  </si>
  <si>
    <t>Eigenkapitalkosten (r_E)</t>
  </si>
  <si>
    <t>Rf</t>
  </si>
  <si>
    <t>R_M</t>
  </si>
  <si>
    <t>Beta</t>
  </si>
  <si>
    <t>Fremdkapitalkosten (i)</t>
  </si>
  <si>
    <t>WACC</t>
  </si>
  <si>
    <t>Steuersatz (t)</t>
  </si>
  <si>
    <t>Barwert der ewigen Rente</t>
  </si>
  <si>
    <t>g</t>
  </si>
  <si>
    <t>Barwerte der FCF</t>
  </si>
  <si>
    <t>Marktwert verzinsliches FK</t>
  </si>
  <si>
    <t>Unternehmenswert</t>
  </si>
  <si>
    <t>Wert Unternehmen(inkl. FK)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</si>
</sst>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00"/>
    <numFmt numFmtId="174" formatCode="0.000%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7" sqref="D47"/>
    </sheetView>
  </sheetViews>
  <sheetFormatPr defaultColWidth="9.140625" defaultRowHeight="12.75"/>
  <cols>
    <col min="1" max="1" width="31.7109375" style="0" customWidth="1"/>
  </cols>
  <sheetData>
    <row r="1" spans="1:7" ht="12.75">
      <c r="A1" s="2" t="s">
        <v>0</v>
      </c>
      <c r="B1">
        <v>2006</v>
      </c>
      <c r="C1" t="s">
        <v>1</v>
      </c>
      <c r="D1" t="s">
        <v>31</v>
      </c>
      <c r="E1" t="s">
        <v>2</v>
      </c>
      <c r="F1" t="s">
        <v>3</v>
      </c>
      <c r="G1" t="s">
        <v>4</v>
      </c>
    </row>
    <row r="2" spans="1:7" ht="12.75">
      <c r="A2" t="s">
        <v>5</v>
      </c>
      <c r="B2" s="1">
        <v>200000</v>
      </c>
      <c r="C2" s="1">
        <v>205000</v>
      </c>
      <c r="D2" s="1">
        <v>205000</v>
      </c>
      <c r="E2" s="1">
        <v>210000</v>
      </c>
      <c r="F2" s="1">
        <v>210000</v>
      </c>
      <c r="G2" s="1">
        <v>215000</v>
      </c>
    </row>
    <row r="3" spans="1:7" ht="12.75">
      <c r="A3" s="2" t="s">
        <v>6</v>
      </c>
      <c r="B3" s="1">
        <f aca="true" t="shared" si="0" ref="B3:G3">B2</f>
        <v>200000</v>
      </c>
      <c r="C3" s="1">
        <f t="shared" si="0"/>
        <v>205000</v>
      </c>
      <c r="D3" s="1">
        <f t="shared" si="0"/>
        <v>205000</v>
      </c>
      <c r="E3" s="1">
        <f t="shared" si="0"/>
        <v>210000</v>
      </c>
      <c r="F3" s="1">
        <f t="shared" si="0"/>
        <v>210000</v>
      </c>
      <c r="G3" s="1">
        <f t="shared" si="0"/>
        <v>215000</v>
      </c>
    </row>
    <row r="4" spans="1:7" ht="12.75">
      <c r="A4" t="s">
        <v>7</v>
      </c>
      <c r="B4" s="1">
        <v>312000</v>
      </c>
      <c r="C4" s="1">
        <v>318240</v>
      </c>
      <c r="D4" s="1">
        <v>324600</v>
      </c>
      <c r="E4" s="1">
        <v>331100</v>
      </c>
      <c r="F4" s="1">
        <v>337700</v>
      </c>
      <c r="G4" s="1">
        <v>344500</v>
      </c>
    </row>
    <row r="5" spans="1:7" ht="12.75">
      <c r="A5" t="s">
        <v>8</v>
      </c>
      <c r="B5" s="1">
        <v>400000</v>
      </c>
      <c r="C5" s="1">
        <v>408000</v>
      </c>
      <c r="D5" s="1">
        <v>416160</v>
      </c>
      <c r="E5" s="1">
        <v>424483</v>
      </c>
      <c r="F5" s="1">
        <v>432973</v>
      </c>
      <c r="G5" s="1">
        <v>441632</v>
      </c>
    </row>
    <row r="6" spans="1:7" ht="12.75">
      <c r="A6" t="s">
        <v>9</v>
      </c>
      <c r="B6" s="1">
        <v>38000</v>
      </c>
      <c r="C6" s="1">
        <v>38000</v>
      </c>
      <c r="D6" s="1">
        <v>38000</v>
      </c>
      <c r="E6" s="1">
        <v>38000</v>
      </c>
      <c r="F6" s="1">
        <v>38000</v>
      </c>
      <c r="G6" s="1">
        <v>38000</v>
      </c>
    </row>
    <row r="7" spans="1:7" ht="12.75">
      <c r="A7" t="s">
        <v>10</v>
      </c>
      <c r="B7" s="1">
        <v>291738</v>
      </c>
      <c r="C7" s="1">
        <v>296115</v>
      </c>
      <c r="D7" s="1">
        <v>310907</v>
      </c>
      <c r="E7" s="1">
        <v>326207</v>
      </c>
      <c r="F7" s="1">
        <v>352167</v>
      </c>
      <c r="G7" s="1">
        <v>378802</v>
      </c>
    </row>
    <row r="8" spans="1:7" ht="12.75">
      <c r="A8" s="2" t="s">
        <v>11</v>
      </c>
      <c r="B8" s="1">
        <f aca="true" t="shared" si="1" ref="B8:G8">SUM(B4:B7)</f>
        <v>1041738</v>
      </c>
      <c r="C8" s="1">
        <f t="shared" si="1"/>
        <v>1060355</v>
      </c>
      <c r="D8" s="1">
        <f t="shared" si="1"/>
        <v>1089667</v>
      </c>
      <c r="E8" s="1">
        <f t="shared" si="1"/>
        <v>1119790</v>
      </c>
      <c r="F8" s="1">
        <f t="shared" si="1"/>
        <v>1160840</v>
      </c>
      <c r="G8" s="1">
        <f t="shared" si="1"/>
        <v>1202934</v>
      </c>
    </row>
    <row r="9" spans="1:7" ht="12.75">
      <c r="A9" s="2" t="s">
        <v>12</v>
      </c>
      <c r="B9" s="1">
        <f aca="true" t="shared" si="2" ref="B9:G9">B3+B8</f>
        <v>1241738</v>
      </c>
      <c r="C9" s="1">
        <f t="shared" si="2"/>
        <v>1265355</v>
      </c>
      <c r="D9" s="1">
        <f t="shared" si="2"/>
        <v>1294667</v>
      </c>
      <c r="E9" s="1">
        <f t="shared" si="2"/>
        <v>1329790</v>
      </c>
      <c r="F9" s="1">
        <f t="shared" si="2"/>
        <v>1370840</v>
      </c>
      <c r="G9" s="1">
        <f t="shared" si="2"/>
        <v>1417934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s="2" t="s">
        <v>13</v>
      </c>
      <c r="B11" s="1"/>
      <c r="C11" s="1"/>
      <c r="D11" s="1"/>
      <c r="E11" s="1"/>
      <c r="F11" s="1"/>
      <c r="G11" s="1"/>
    </row>
    <row r="12" spans="1:7" ht="12.75">
      <c r="A12" s="3" t="s">
        <v>15</v>
      </c>
      <c r="B12" s="1">
        <v>358000</v>
      </c>
      <c r="C12" s="1">
        <v>358000</v>
      </c>
      <c r="D12" s="1">
        <v>358000</v>
      </c>
      <c r="E12" s="1">
        <v>358000</v>
      </c>
      <c r="F12" s="1">
        <v>358000</v>
      </c>
      <c r="G12" s="1">
        <v>358000</v>
      </c>
    </row>
    <row r="13" spans="1:7" ht="12.75">
      <c r="A13" s="3" t="s">
        <v>16</v>
      </c>
      <c r="B13" s="1">
        <v>27038</v>
      </c>
      <c r="C13" s="1">
        <v>47455</v>
      </c>
      <c r="D13" s="1">
        <v>73503</v>
      </c>
      <c r="E13" s="1">
        <v>105297</v>
      </c>
      <c r="F13" s="1">
        <v>142951</v>
      </c>
      <c r="G13" s="1">
        <v>186581</v>
      </c>
    </row>
    <row r="14" spans="1:7" ht="12.75">
      <c r="A14" s="2" t="s">
        <v>14</v>
      </c>
      <c r="B14" s="1">
        <f aca="true" t="shared" si="3" ref="B14:G14">SUM(B12:B13)</f>
        <v>385038</v>
      </c>
      <c r="C14" s="1">
        <f t="shared" si="3"/>
        <v>405455</v>
      </c>
      <c r="D14" s="1">
        <f t="shared" si="3"/>
        <v>431503</v>
      </c>
      <c r="E14" s="1">
        <f t="shared" si="3"/>
        <v>463297</v>
      </c>
      <c r="F14" s="1">
        <f t="shared" si="3"/>
        <v>500951</v>
      </c>
      <c r="G14" s="1">
        <f t="shared" si="3"/>
        <v>544581</v>
      </c>
    </row>
    <row r="15" spans="1:7" ht="12.75">
      <c r="A15" t="s">
        <v>17</v>
      </c>
      <c r="B15" s="1">
        <v>11700</v>
      </c>
      <c r="C15" s="1">
        <v>11700</v>
      </c>
      <c r="D15" s="1">
        <v>11700</v>
      </c>
      <c r="E15" s="1">
        <v>11700</v>
      </c>
      <c r="F15" s="1">
        <v>11700</v>
      </c>
      <c r="G15" s="1">
        <v>11700</v>
      </c>
    </row>
    <row r="16" spans="1:7" ht="12.75">
      <c r="A16" t="s">
        <v>18</v>
      </c>
      <c r="B16" s="1">
        <v>458500</v>
      </c>
      <c r="C16" s="1">
        <v>458500</v>
      </c>
      <c r="D16" s="1">
        <v>458500</v>
      </c>
      <c r="E16" s="1">
        <v>458500</v>
      </c>
      <c r="F16" s="1">
        <v>458500</v>
      </c>
      <c r="G16" s="1">
        <v>458500</v>
      </c>
    </row>
    <row r="17" spans="1:7" ht="12.75">
      <c r="A17" t="s">
        <v>19</v>
      </c>
      <c r="B17" s="1">
        <v>160000</v>
      </c>
      <c r="C17" s="1">
        <v>163200</v>
      </c>
      <c r="D17" s="1">
        <v>166464</v>
      </c>
      <c r="E17" s="1">
        <v>169793</v>
      </c>
      <c r="F17" s="1">
        <v>173189</v>
      </c>
      <c r="G17" s="1">
        <v>176653</v>
      </c>
    </row>
    <row r="18" spans="1:7" ht="12.75">
      <c r="A18" t="s">
        <v>20</v>
      </c>
      <c r="B18" s="1">
        <v>226500</v>
      </c>
      <c r="C18" s="1">
        <v>226500</v>
      </c>
      <c r="D18" s="1">
        <v>226500</v>
      </c>
      <c r="E18" s="1">
        <v>226500</v>
      </c>
      <c r="F18" s="1">
        <v>226500</v>
      </c>
      <c r="G18" s="1">
        <v>226500</v>
      </c>
    </row>
    <row r="19" spans="1:7" ht="12.75">
      <c r="A19" s="2" t="s">
        <v>21</v>
      </c>
      <c r="B19" s="1">
        <f aca="true" t="shared" si="4" ref="B19:G19">SUM(B15:B18)</f>
        <v>856700</v>
      </c>
      <c r="C19" s="1">
        <f t="shared" si="4"/>
        <v>859900</v>
      </c>
      <c r="D19" s="1">
        <f t="shared" si="4"/>
        <v>863164</v>
      </c>
      <c r="E19" s="1">
        <f t="shared" si="4"/>
        <v>866493</v>
      </c>
      <c r="F19" s="1">
        <f t="shared" si="4"/>
        <v>869889</v>
      </c>
      <c r="G19" s="1">
        <f t="shared" si="4"/>
        <v>873353</v>
      </c>
    </row>
    <row r="20" spans="1:7" ht="12.75">
      <c r="A20" s="2" t="s">
        <v>12</v>
      </c>
      <c r="B20" s="1">
        <f aca="true" t="shared" si="5" ref="B20:G20">B14+B19</f>
        <v>1241738</v>
      </c>
      <c r="C20" s="1">
        <f t="shared" si="5"/>
        <v>1265355</v>
      </c>
      <c r="D20" s="1">
        <f t="shared" si="5"/>
        <v>1294667</v>
      </c>
      <c r="E20" s="1">
        <f t="shared" si="5"/>
        <v>1329790</v>
      </c>
      <c r="F20" s="1">
        <f t="shared" si="5"/>
        <v>1370840</v>
      </c>
      <c r="G20" s="1">
        <f t="shared" si="5"/>
        <v>1417934</v>
      </c>
    </row>
    <row r="21" spans="2:7" ht="12.75">
      <c r="B21" s="1"/>
      <c r="C21" s="1"/>
      <c r="D21" s="1"/>
      <c r="E21" s="1"/>
      <c r="F21" s="1"/>
      <c r="G21" s="1"/>
    </row>
    <row r="22" spans="1:7" ht="12.75">
      <c r="A22" t="s">
        <v>22</v>
      </c>
      <c r="B22" s="1">
        <v>4800000</v>
      </c>
      <c r="C22" s="1">
        <v>4896000</v>
      </c>
      <c r="D22" s="1">
        <v>4993920</v>
      </c>
      <c r="E22" s="1">
        <v>5093798</v>
      </c>
      <c r="F22" s="1">
        <v>5195674</v>
      </c>
      <c r="G22" s="1">
        <v>5299588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t="s">
        <v>23</v>
      </c>
      <c r="B24" s="1">
        <v>1920000</v>
      </c>
      <c r="C24" s="1">
        <v>1958400</v>
      </c>
      <c r="D24" s="1">
        <v>1997568</v>
      </c>
      <c r="E24" s="1">
        <v>2037519</v>
      </c>
      <c r="F24" s="1">
        <v>2078270</v>
      </c>
      <c r="G24" s="1">
        <v>2119835</v>
      </c>
    </row>
    <row r="25" spans="1:7" ht="12.75">
      <c r="A25" t="s">
        <v>24</v>
      </c>
      <c r="B25" s="1">
        <v>2000000</v>
      </c>
      <c r="C25" s="1">
        <v>2100000</v>
      </c>
      <c r="D25" s="1">
        <v>2100000</v>
      </c>
      <c r="E25" s="1">
        <v>2100000</v>
      </c>
      <c r="F25" s="1">
        <v>2100000</v>
      </c>
      <c r="G25" s="1">
        <v>2100000</v>
      </c>
    </row>
    <row r="26" spans="1:7" ht="12.75">
      <c r="A26" t="s">
        <v>25</v>
      </c>
      <c r="B26" s="1">
        <v>40000</v>
      </c>
      <c r="C26" s="1">
        <v>40000</v>
      </c>
      <c r="D26" s="1">
        <v>40000</v>
      </c>
      <c r="E26" s="1">
        <v>40000</v>
      </c>
      <c r="F26" s="1">
        <v>40000</v>
      </c>
      <c r="G26" s="1">
        <v>40000</v>
      </c>
    </row>
    <row r="27" spans="1:7" ht="12.75">
      <c r="A27" t="s">
        <v>26</v>
      </c>
      <c r="B27" s="1">
        <v>570000</v>
      </c>
      <c r="C27" s="1">
        <v>582624</v>
      </c>
      <c r="D27" s="1">
        <v>594276</v>
      </c>
      <c r="E27" s="1">
        <v>606162</v>
      </c>
      <c r="F27" s="1">
        <v>618285</v>
      </c>
      <c r="G27" s="1">
        <v>630651</v>
      </c>
    </row>
    <row r="28" spans="1:7" ht="12.75">
      <c r="A28" t="s">
        <v>27</v>
      </c>
      <c r="B28" s="1">
        <v>36680</v>
      </c>
      <c r="C28" s="1">
        <v>36680</v>
      </c>
      <c r="D28" s="1">
        <v>36680</v>
      </c>
      <c r="E28" s="1">
        <v>36680</v>
      </c>
      <c r="F28" s="1">
        <v>36680</v>
      </c>
      <c r="G28" s="1">
        <v>36680</v>
      </c>
    </row>
    <row r="29" spans="1:7" ht="12.75">
      <c r="A29" s="2" t="s">
        <v>28</v>
      </c>
      <c r="B29" s="1">
        <f aca="true" t="shared" si="6" ref="B29:G29">B22-SUM(B24:B28)</f>
        <v>233320</v>
      </c>
      <c r="C29" s="1">
        <f t="shared" si="6"/>
        <v>178296</v>
      </c>
      <c r="D29" s="1">
        <f t="shared" si="6"/>
        <v>225396</v>
      </c>
      <c r="E29" s="1">
        <f t="shared" si="6"/>
        <v>273437</v>
      </c>
      <c r="F29" s="1">
        <f t="shared" si="6"/>
        <v>322439</v>
      </c>
      <c r="G29" s="1">
        <f t="shared" si="6"/>
        <v>372422</v>
      </c>
    </row>
    <row r="30" spans="1:7" ht="12.75">
      <c r="A30" t="s">
        <v>29</v>
      </c>
      <c r="B30" s="1">
        <f aca="true" t="shared" si="7" ref="B30:G30">16%*B29</f>
        <v>37331.200000000004</v>
      </c>
      <c r="C30" s="1">
        <f t="shared" si="7"/>
        <v>28527.36</v>
      </c>
      <c r="D30" s="1">
        <f t="shared" si="7"/>
        <v>36063.36</v>
      </c>
      <c r="E30" s="1">
        <f t="shared" si="7"/>
        <v>43749.92</v>
      </c>
      <c r="F30" s="1">
        <f t="shared" si="7"/>
        <v>51590.24</v>
      </c>
      <c r="G30" s="1">
        <f t="shared" si="7"/>
        <v>59587.520000000004</v>
      </c>
    </row>
    <row r="31" spans="1:7" ht="12.75">
      <c r="A31" s="2" t="s">
        <v>30</v>
      </c>
      <c r="B31" s="1">
        <f aca="true" t="shared" si="8" ref="B31:G31">B29-B30</f>
        <v>195988.8</v>
      </c>
      <c r="C31" s="1">
        <f t="shared" si="8"/>
        <v>149768.64</v>
      </c>
      <c r="D31" s="1">
        <f t="shared" si="8"/>
        <v>189332.64</v>
      </c>
      <c r="E31" s="1">
        <f t="shared" si="8"/>
        <v>229687.08000000002</v>
      </c>
      <c r="F31" s="1">
        <f t="shared" si="8"/>
        <v>270848.76</v>
      </c>
      <c r="G31" s="1">
        <f t="shared" si="8"/>
        <v>312834.48</v>
      </c>
    </row>
    <row r="32" spans="1:7" ht="12.75">
      <c r="A32" s="2"/>
      <c r="B32" s="1"/>
      <c r="C32" s="1"/>
      <c r="D32" s="1"/>
      <c r="E32" s="1"/>
      <c r="F32" s="1"/>
      <c r="G32" s="1"/>
    </row>
    <row r="33" spans="1:7" ht="24.75" customHeight="1">
      <c r="A33" s="5" t="s">
        <v>35</v>
      </c>
      <c r="B33" s="1">
        <f aca="true" t="shared" si="9" ref="B33:G33">B4+B5-B17</f>
        <v>552000</v>
      </c>
      <c r="C33" s="1">
        <f t="shared" si="9"/>
        <v>563040</v>
      </c>
      <c r="D33" s="1">
        <f t="shared" si="9"/>
        <v>574296</v>
      </c>
      <c r="E33" s="1">
        <f t="shared" si="9"/>
        <v>585790</v>
      </c>
      <c r="F33" s="1">
        <f t="shared" si="9"/>
        <v>597484</v>
      </c>
      <c r="G33" s="1">
        <f t="shared" si="9"/>
        <v>609479</v>
      </c>
    </row>
    <row r="34" spans="1:7" ht="24.75" customHeight="1">
      <c r="A34" s="5" t="s">
        <v>36</v>
      </c>
      <c r="B34" s="1"/>
      <c r="C34" s="1">
        <f>C33-B33</f>
        <v>11040</v>
      </c>
      <c r="D34" s="1">
        <f>D33-C33</f>
        <v>11256</v>
      </c>
      <c r="E34" s="1">
        <f>E33-D33</f>
        <v>11494</v>
      </c>
      <c r="F34" s="1">
        <f>F33-E33</f>
        <v>11694</v>
      </c>
      <c r="G34" s="1">
        <f>G33-F33</f>
        <v>11995</v>
      </c>
    </row>
    <row r="36" spans="1:7" ht="12.75">
      <c r="A36" s="2" t="s">
        <v>33</v>
      </c>
      <c r="B36">
        <v>0</v>
      </c>
      <c r="C36">
        <v>1</v>
      </c>
      <c r="D36">
        <v>2</v>
      </c>
      <c r="E36">
        <v>3</v>
      </c>
      <c r="F36">
        <v>4</v>
      </c>
      <c r="G36">
        <v>5</v>
      </c>
    </row>
    <row r="37" spans="1:7" ht="12.75">
      <c r="A37" s="2" t="s">
        <v>32</v>
      </c>
      <c r="C37" s="1">
        <f>C22-SUM(C24:C27)</f>
        <v>214976</v>
      </c>
      <c r="D37" s="1">
        <f>D22-SUM(D24:D27)</f>
        <v>262076</v>
      </c>
      <c r="E37" s="1">
        <f>E22-SUM(E24:E27)</f>
        <v>310117</v>
      </c>
      <c r="F37" s="1">
        <f>F22-SUM(F24:F27)</f>
        <v>359119</v>
      </c>
      <c r="G37" s="1">
        <f>G22-SUM(G24:G27)</f>
        <v>409102</v>
      </c>
    </row>
    <row r="38" spans="1:7" ht="12.75">
      <c r="A38" s="2" t="s">
        <v>34</v>
      </c>
      <c r="C38" s="1">
        <f>-C30</f>
        <v>-28527.36</v>
      </c>
      <c r="D38" s="1">
        <f>-D30</f>
        <v>-36063.36</v>
      </c>
      <c r="E38" s="1">
        <f>-E30</f>
        <v>-43749.92</v>
      </c>
      <c r="F38" s="1">
        <f>-F30</f>
        <v>-51590.24</v>
      </c>
      <c r="G38" s="1">
        <f>-G30</f>
        <v>-59587.520000000004</v>
      </c>
    </row>
    <row r="39" spans="1:7" ht="12.75">
      <c r="A39" s="2" t="s">
        <v>38</v>
      </c>
      <c r="C39" s="1">
        <f>C26</f>
        <v>40000</v>
      </c>
      <c r="D39" s="1">
        <f>D26</f>
        <v>40000</v>
      </c>
      <c r="E39" s="1">
        <f>E26</f>
        <v>40000</v>
      </c>
      <c r="F39" s="1">
        <f>F26</f>
        <v>40000</v>
      </c>
      <c r="G39" s="1">
        <f>G26</f>
        <v>40000</v>
      </c>
    </row>
    <row r="40" spans="1:7" ht="12.75">
      <c r="A40" s="2" t="s">
        <v>37</v>
      </c>
      <c r="C40" s="1">
        <f>-C34</f>
        <v>-11040</v>
      </c>
      <c r="D40" s="1">
        <f>-D34</f>
        <v>-11256</v>
      </c>
      <c r="E40" s="1">
        <f>-E34</f>
        <v>-11494</v>
      </c>
      <c r="F40" s="1">
        <f>-F34</f>
        <v>-11694</v>
      </c>
      <c r="G40" s="1">
        <f>-G34</f>
        <v>-11995</v>
      </c>
    </row>
    <row r="41" spans="1:7" ht="12.75">
      <c r="A41" s="2" t="s">
        <v>39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ht="12.75">
      <c r="A42" s="2" t="s">
        <v>40</v>
      </c>
      <c r="C42" s="1">
        <f>-(C2-(B2-C26))</f>
        <v>-45000</v>
      </c>
      <c r="D42" s="1">
        <f>-(D2-(C2-D26))</f>
        <v>-40000</v>
      </c>
      <c r="E42" s="1">
        <f>-(E2-(D2-E26))</f>
        <v>-45000</v>
      </c>
      <c r="F42" s="1">
        <f>-(F2-(E2-F26))</f>
        <v>-40000</v>
      </c>
      <c r="G42" s="1">
        <f>-(G2-(F2-G26))</f>
        <v>-45000</v>
      </c>
    </row>
    <row r="43" spans="1:7" ht="12.75">
      <c r="A43" s="2" t="s">
        <v>41</v>
      </c>
      <c r="C43" s="1">
        <f>SUM(C37:C42)</f>
        <v>170408.64</v>
      </c>
      <c r="D43" s="1">
        <f>SUM(D37:D42)</f>
        <v>214756.64</v>
      </c>
      <c r="E43" s="1">
        <f>SUM(E37:E42)</f>
        <v>249873.08000000002</v>
      </c>
      <c r="F43" s="1">
        <f>SUM(F37:F42)</f>
        <v>295834.76</v>
      </c>
      <c r="G43" s="1">
        <f>SUM(G37:G42)</f>
        <v>332519.48</v>
      </c>
    </row>
    <row r="44" spans="1:7" ht="12.75">
      <c r="A44" s="2" t="s">
        <v>49</v>
      </c>
      <c r="B44" s="1"/>
      <c r="G44" s="1">
        <f>G43*(1+B57)/(B56-B57)</f>
        <v>4818692.80918957</v>
      </c>
    </row>
    <row r="45" spans="1:7" ht="12.75">
      <c r="A45" s="2" t="s">
        <v>51</v>
      </c>
      <c r="B45" s="1"/>
      <c r="C45" s="1">
        <f>C43/(1+$B$56)^C36</f>
        <v>157830.1718778251</v>
      </c>
      <c r="D45" s="1">
        <f>D43/(1+$B$56)^D36</f>
        <v>184222.82534164537</v>
      </c>
      <c r="E45" s="1">
        <f>E43/(1+$B$56)^E36</f>
        <v>198524.78170426234</v>
      </c>
      <c r="F45" s="1">
        <f>F43/(1+$B$56)^F36</f>
        <v>217692.20458320357</v>
      </c>
      <c r="G45" s="1">
        <f>SUM(G43:G44)/(1+B56)^G36</f>
        <v>3510763.2477453696</v>
      </c>
    </row>
    <row r="46" spans="1:7" ht="12.75">
      <c r="A46" s="2" t="s">
        <v>54</v>
      </c>
      <c r="B46" s="1">
        <f>SUM(C45:G45)</f>
        <v>4269033.231252306</v>
      </c>
      <c r="C46" s="1"/>
      <c r="D46" s="1"/>
      <c r="E46" s="1"/>
      <c r="F46" s="1"/>
      <c r="G46" s="1"/>
    </row>
    <row r="47" spans="1:7" ht="12.75">
      <c r="A47" s="2" t="s">
        <v>52</v>
      </c>
      <c r="B47" s="1">
        <f>B16</f>
        <v>458500</v>
      </c>
      <c r="C47" s="1"/>
      <c r="D47" s="1"/>
      <c r="E47" s="1"/>
      <c r="F47" s="1"/>
      <c r="G47" s="1"/>
    </row>
    <row r="48" spans="1:7" ht="12.75">
      <c r="A48" s="2" t="s">
        <v>53</v>
      </c>
      <c r="B48" s="1">
        <f>B46-B47</f>
        <v>3810533.231252306</v>
      </c>
      <c r="C48" s="1"/>
      <c r="D48" s="1"/>
      <c r="E48" s="1"/>
      <c r="F48" s="1"/>
      <c r="G48" s="1"/>
    </row>
    <row r="49" ht="12.75">
      <c r="A49" s="2"/>
    </row>
    <row r="50" spans="1:2" ht="12.75">
      <c r="A50" s="2" t="s">
        <v>42</v>
      </c>
      <c r="B50" s="4">
        <f>B51+B53*(B52-B51)</f>
        <v>0.10750000000000001</v>
      </c>
    </row>
    <row r="51" spans="1:2" ht="12.75">
      <c r="A51" s="2" t="s">
        <v>43</v>
      </c>
      <c r="B51" s="4">
        <v>0.025</v>
      </c>
    </row>
    <row r="52" spans="1:2" ht="12.75">
      <c r="A52" s="2" t="s">
        <v>44</v>
      </c>
      <c r="B52" s="4">
        <v>0.08</v>
      </c>
    </row>
    <row r="53" spans="1:2" ht="12.75">
      <c r="A53" s="2" t="s">
        <v>45</v>
      </c>
      <c r="B53">
        <v>1.5</v>
      </c>
    </row>
    <row r="54" spans="1:2" ht="12.75">
      <c r="A54" s="2" t="s">
        <v>48</v>
      </c>
      <c r="B54" s="7">
        <v>0.16</v>
      </c>
    </row>
    <row r="55" spans="1:2" ht="12.75">
      <c r="A55" s="2" t="s">
        <v>46</v>
      </c>
      <c r="B55" s="6">
        <f>B28/B16</f>
        <v>0.08</v>
      </c>
    </row>
    <row r="56" spans="1:2" ht="12.75">
      <c r="A56" s="2" t="s">
        <v>47</v>
      </c>
      <c r="B56" s="6">
        <f>B19/B20*(1-B54)*B55+B14/B20*B50</f>
        <v>0.07969622013661498</v>
      </c>
    </row>
    <row r="57" spans="1:2" ht="12.75">
      <c r="A57" s="2" t="s">
        <v>50</v>
      </c>
      <c r="B57" s="7">
        <v>0.01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anul3</cp:lastModifiedBy>
  <dcterms:created xsi:type="dcterms:W3CDTF">2008-04-15T12:26:31Z</dcterms:created>
  <dcterms:modified xsi:type="dcterms:W3CDTF">2009-12-16T07:44:38Z</dcterms:modified>
  <cp:category/>
  <cp:version/>
  <cp:contentType/>
  <cp:contentStatus/>
</cp:coreProperties>
</file>