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05" windowWidth="15600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5" i="1" l="1"/>
  <c r="B44" i="1"/>
  <c r="G43" i="1"/>
  <c r="G42" i="1"/>
  <c r="C41" i="1"/>
  <c r="D41" i="1"/>
  <c r="E41" i="1"/>
  <c r="F41" i="1"/>
  <c r="G41" i="1"/>
  <c r="J37" i="1"/>
  <c r="J39" i="1"/>
  <c r="J38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F40" i="1" s="1"/>
  <c r="G39" i="1"/>
  <c r="G40" i="1" s="1"/>
  <c r="D40" i="1"/>
  <c r="E40" i="1"/>
  <c r="C40" i="1"/>
  <c r="C39" i="1"/>
  <c r="C38" i="1"/>
  <c r="C37" i="1"/>
  <c r="C36" i="1"/>
  <c r="C35" i="1"/>
  <c r="C34" i="1"/>
</calcChain>
</file>

<file path=xl/sharedStrings.xml><?xml version="1.0" encoding="utf-8"?>
<sst xmlns="http://schemas.openxmlformats.org/spreadsheetml/2006/main" count="53" uniqueCount="52">
  <si>
    <t>Aktiva</t>
  </si>
  <si>
    <t>Sachanlagen</t>
  </si>
  <si>
    <t>Anlagevermögen</t>
  </si>
  <si>
    <t>Vorräte</t>
  </si>
  <si>
    <t>Forderungen</t>
  </si>
  <si>
    <t>Sonstige Vermögensgeg.</t>
  </si>
  <si>
    <t>Liquide Mittel</t>
  </si>
  <si>
    <t>Umlaufvermögen</t>
  </si>
  <si>
    <t>Bilanzsumme</t>
  </si>
  <si>
    <t>Passiva</t>
  </si>
  <si>
    <t>Gezeichnetes Kapital</t>
  </si>
  <si>
    <t>Rücklagen</t>
  </si>
  <si>
    <t>Eigenkapital</t>
  </si>
  <si>
    <t>Rückstellungen</t>
  </si>
  <si>
    <t>Verzinsliche Verbindlichkeiten</t>
  </si>
  <si>
    <t>Verbindlichkeiten (Lieferanten)</t>
  </si>
  <si>
    <t>Sonstige Verbindlichkeiten</t>
  </si>
  <si>
    <t>Fremdkapital</t>
  </si>
  <si>
    <t>Umsatzerlöse</t>
  </si>
  <si>
    <t>Materialaufwand</t>
  </si>
  <si>
    <t>Personalaufwand</t>
  </si>
  <si>
    <t>Abschreibungen</t>
  </si>
  <si>
    <t>Sonstige betriebliche Aufwendungen</t>
  </si>
  <si>
    <t>Zinsaufwendungen</t>
  </si>
  <si>
    <t>Operatives Ergebnis</t>
  </si>
  <si>
    <t>Steuern</t>
  </si>
  <si>
    <t>Ergebnis nach Steuern</t>
  </si>
  <si>
    <t>2015p</t>
  </si>
  <si>
    <t>2016p</t>
  </si>
  <si>
    <t>2017p</t>
  </si>
  <si>
    <t>2014e</t>
  </si>
  <si>
    <t>2018p</t>
  </si>
  <si>
    <t>t</t>
  </si>
  <si>
    <t>Nettoergebniss</t>
  </si>
  <si>
    <t xml:space="preserve"> + Abschreibungen</t>
  </si>
  <si>
    <t xml:space="preserve"> - Veranderung Kundenforderungen</t>
  </si>
  <si>
    <t xml:space="preserve"> - Veranderung Vorrate</t>
  </si>
  <si>
    <t xml:space="preserve"> + Veranderung Lieferantenverb.</t>
  </si>
  <si>
    <t>Cashflow laufendes Geschaft</t>
  </si>
  <si>
    <t>FCF</t>
  </si>
  <si>
    <t>WACC</t>
  </si>
  <si>
    <t>k_EK</t>
  </si>
  <si>
    <t>k_FK</t>
  </si>
  <si>
    <t>R_F</t>
  </si>
  <si>
    <t>Beta</t>
  </si>
  <si>
    <t>R_M</t>
  </si>
  <si>
    <t>g</t>
  </si>
  <si>
    <t>Barwerte FCF</t>
  </si>
  <si>
    <t>Barwert ewige Rente in 2018</t>
  </si>
  <si>
    <t>Barwert ewige Rente in 2014</t>
  </si>
  <si>
    <t>Unternehmenswert</t>
  </si>
  <si>
    <t>Unternehmenswert inkl. 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</si>
</sst>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2" borderId="5" applyNumberFormat="0" applyAlignment="0" applyProtection="0"/>
    <xf numFmtId="0" fontId="6" fillId="3" borderId="5" applyNumberFormat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3" fontId="3" fillId="0" borderId="4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4" xfId="0" applyFont="1" applyBorder="1"/>
    <xf numFmtId="0" fontId="4" fillId="0" borderId="0" xfId="0" applyFont="1"/>
    <xf numFmtId="3" fontId="0" fillId="0" borderId="0" xfId="0" applyNumberFormat="1"/>
    <xf numFmtId="3" fontId="3" fillId="0" borderId="0" xfId="0" applyNumberFormat="1" applyFont="1" applyFill="1" applyBorder="1" applyAlignment="1">
      <alignment horizontal="right"/>
    </xf>
    <xf numFmtId="9" fontId="0" fillId="0" borderId="0" xfId="0" applyNumberFormat="1"/>
    <xf numFmtId="10" fontId="0" fillId="0" borderId="0" xfId="0" applyNumberFormat="1"/>
    <xf numFmtId="10" fontId="1" fillId="0" borderId="0" xfId="1" applyNumberFormat="1" applyFont="1"/>
    <xf numFmtId="10" fontId="0" fillId="0" borderId="0" xfId="1" applyNumberFormat="1" applyFont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5" fillId="2" borderId="5" xfId="2"/>
    <xf numFmtId="0" fontId="6" fillId="3" borderId="5" xfId="3"/>
    <xf numFmtId="10" fontId="6" fillId="3" borderId="5" xfId="1" applyNumberFormat="1" applyFont="1" applyFill="1" applyBorder="1"/>
    <xf numFmtId="0" fontId="7" fillId="0" borderId="0" xfId="4"/>
    <xf numFmtId="10" fontId="7" fillId="0" borderId="0" xfId="4" applyNumberFormat="1"/>
    <xf numFmtId="10" fontId="5" fillId="2" borderId="5" xfId="2" applyNumberFormat="1"/>
    <xf numFmtId="9" fontId="5" fillId="2" borderId="5" xfId="2" applyNumberFormat="1"/>
  </cellXfs>
  <cellStyles count="5">
    <cellStyle name="Calculation" xfId="3" builtinId="22"/>
    <cellStyle name="Explanatory Text" xfId="4" builtinId="53"/>
    <cellStyle name="Input" xfId="2" builtinId="2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B32" zoomScale="150" zoomScaleNormal="150" workbookViewId="0">
      <selection activeCell="I44" sqref="I44"/>
    </sheetView>
  </sheetViews>
  <sheetFormatPr defaultRowHeight="15" x14ac:dyDescent="0.25"/>
  <cols>
    <col min="1" max="1" width="31" bestFit="1" customWidth="1"/>
    <col min="2" max="2" width="10.42578125" bestFit="1" customWidth="1"/>
    <col min="3" max="6" width="9.140625" bestFit="1" customWidth="1"/>
    <col min="7" max="7" width="10.42578125" customWidth="1"/>
    <col min="8" max="8" width="10.42578125" bestFit="1" customWidth="1"/>
    <col min="11" max="11" width="9.7109375" bestFit="1" customWidth="1"/>
  </cols>
  <sheetData>
    <row r="1" spans="1:7" ht="15.75" thickBot="1" x14ac:dyDescent="0.3">
      <c r="A1" s="1" t="s">
        <v>0</v>
      </c>
      <c r="B1" s="2">
        <v>2013</v>
      </c>
      <c r="C1" s="3" t="s">
        <v>30</v>
      </c>
      <c r="D1" s="3" t="s">
        <v>27</v>
      </c>
      <c r="E1" s="3" t="s">
        <v>28</v>
      </c>
      <c r="F1" s="3" t="s">
        <v>29</v>
      </c>
      <c r="G1" s="3" t="s">
        <v>31</v>
      </c>
    </row>
    <row r="2" spans="1:7" ht="15.75" thickBot="1" x14ac:dyDescent="0.3">
      <c r="A2" s="4" t="s">
        <v>1</v>
      </c>
      <c r="B2" s="5">
        <v>200000</v>
      </c>
      <c r="C2" s="5">
        <v>205000</v>
      </c>
      <c r="D2" s="5">
        <v>205000</v>
      </c>
      <c r="E2" s="5">
        <v>210000</v>
      </c>
      <c r="F2" s="5">
        <v>210000</v>
      </c>
      <c r="G2" s="5">
        <v>215000</v>
      </c>
    </row>
    <row r="3" spans="1:7" ht="15.75" thickBot="1" x14ac:dyDescent="0.3">
      <c r="A3" s="6" t="s">
        <v>2</v>
      </c>
      <c r="B3" s="5">
        <v>200000</v>
      </c>
      <c r="C3" s="5">
        <v>205000</v>
      </c>
      <c r="D3" s="5">
        <v>205000</v>
      </c>
      <c r="E3" s="5">
        <v>210000</v>
      </c>
      <c r="F3" s="5">
        <v>210000</v>
      </c>
      <c r="G3" s="5">
        <v>215000</v>
      </c>
    </row>
    <row r="4" spans="1:7" ht="15.75" thickBot="1" x14ac:dyDescent="0.3">
      <c r="A4" s="4" t="s">
        <v>3</v>
      </c>
      <c r="B4" s="5">
        <v>312000</v>
      </c>
      <c r="C4" s="5">
        <v>318240</v>
      </c>
      <c r="D4" s="5">
        <v>324600</v>
      </c>
      <c r="E4" s="5">
        <v>331100</v>
      </c>
      <c r="F4" s="5">
        <v>337700</v>
      </c>
      <c r="G4" s="5">
        <v>344500</v>
      </c>
    </row>
    <row r="5" spans="1:7" ht="15.75" thickBot="1" x14ac:dyDescent="0.3">
      <c r="A5" s="4" t="s">
        <v>4</v>
      </c>
      <c r="B5" s="5">
        <v>400000</v>
      </c>
      <c r="C5" s="5">
        <v>408000</v>
      </c>
      <c r="D5" s="5">
        <v>416160</v>
      </c>
      <c r="E5" s="5">
        <v>424483</v>
      </c>
      <c r="F5" s="5">
        <v>432973</v>
      </c>
      <c r="G5" s="5">
        <v>441632</v>
      </c>
    </row>
    <row r="6" spans="1:7" ht="15.75" thickBot="1" x14ac:dyDescent="0.3">
      <c r="A6" s="4" t="s">
        <v>5</v>
      </c>
      <c r="B6" s="5">
        <v>38000</v>
      </c>
      <c r="C6" s="5">
        <v>38000</v>
      </c>
      <c r="D6" s="5">
        <v>38000</v>
      </c>
      <c r="E6" s="5">
        <v>38000</v>
      </c>
      <c r="F6" s="5">
        <v>38000</v>
      </c>
      <c r="G6" s="5">
        <v>38000</v>
      </c>
    </row>
    <row r="7" spans="1:7" ht="15.75" thickBot="1" x14ac:dyDescent="0.3">
      <c r="A7" s="4" t="s">
        <v>6</v>
      </c>
      <c r="B7" s="5">
        <v>291738</v>
      </c>
      <c r="C7" s="5">
        <v>296115</v>
      </c>
      <c r="D7" s="5">
        <v>310907</v>
      </c>
      <c r="E7" s="5">
        <v>326207</v>
      </c>
      <c r="F7" s="5">
        <v>352167</v>
      </c>
      <c r="G7" s="5">
        <v>378802</v>
      </c>
    </row>
    <row r="8" spans="1:7" ht="15.75" thickBot="1" x14ac:dyDescent="0.3">
      <c r="A8" s="6" t="s">
        <v>7</v>
      </c>
      <c r="B8" s="5">
        <v>1041738</v>
      </c>
      <c r="C8" s="5">
        <v>1060355</v>
      </c>
      <c r="D8" s="5">
        <v>1089667</v>
      </c>
      <c r="E8" s="5">
        <v>1119790</v>
      </c>
      <c r="F8" s="5">
        <v>1160840</v>
      </c>
      <c r="G8" s="5">
        <v>1202934</v>
      </c>
    </row>
    <row r="9" spans="1:7" ht="15.75" thickBot="1" x14ac:dyDescent="0.3">
      <c r="A9" s="6" t="s">
        <v>8</v>
      </c>
      <c r="B9" s="5">
        <v>1241738</v>
      </c>
      <c r="C9" s="5">
        <v>1265355</v>
      </c>
      <c r="D9" s="5">
        <v>1294667</v>
      </c>
      <c r="E9" s="5">
        <v>1329790</v>
      </c>
      <c r="F9" s="5">
        <v>1370840</v>
      </c>
      <c r="G9" s="5">
        <v>1417934</v>
      </c>
    </row>
    <row r="10" spans="1:7" ht="15.75" thickBot="1" x14ac:dyDescent="0.3">
      <c r="A10" s="4"/>
      <c r="B10" s="7"/>
      <c r="C10" s="7"/>
      <c r="D10" s="7"/>
      <c r="E10" s="7"/>
      <c r="F10" s="7"/>
      <c r="G10" s="7"/>
    </row>
    <row r="11" spans="1:7" ht="15.75" thickBot="1" x14ac:dyDescent="0.3">
      <c r="A11" s="6" t="s">
        <v>9</v>
      </c>
      <c r="B11" s="7"/>
      <c r="C11" s="7"/>
      <c r="D11" s="7"/>
      <c r="E11" s="7"/>
      <c r="F11" s="7"/>
      <c r="G11" s="7"/>
    </row>
    <row r="12" spans="1:7" ht="15.75" thickBot="1" x14ac:dyDescent="0.3">
      <c r="A12" s="4" t="s">
        <v>10</v>
      </c>
      <c r="B12" s="5">
        <v>358000</v>
      </c>
      <c r="C12" s="5">
        <v>358000</v>
      </c>
      <c r="D12" s="5">
        <v>358000</v>
      </c>
      <c r="E12" s="5">
        <v>358000</v>
      </c>
      <c r="F12" s="5">
        <v>358000</v>
      </c>
      <c r="G12" s="5">
        <v>358000</v>
      </c>
    </row>
    <row r="13" spans="1:7" ht="15.75" thickBot="1" x14ac:dyDescent="0.3">
      <c r="A13" s="4" t="s">
        <v>11</v>
      </c>
      <c r="B13" s="5">
        <v>27038</v>
      </c>
      <c r="C13" s="5">
        <v>47455</v>
      </c>
      <c r="D13" s="5">
        <v>73503</v>
      </c>
      <c r="E13" s="5">
        <v>105297</v>
      </c>
      <c r="F13" s="5">
        <v>142951</v>
      </c>
      <c r="G13" s="5">
        <v>186581</v>
      </c>
    </row>
    <row r="14" spans="1:7" ht="15.75" thickBot="1" x14ac:dyDescent="0.3">
      <c r="A14" s="6" t="s">
        <v>12</v>
      </c>
      <c r="B14" s="5">
        <v>385038</v>
      </c>
      <c r="C14" s="5">
        <v>405455</v>
      </c>
      <c r="D14" s="5">
        <v>431503</v>
      </c>
      <c r="E14" s="5">
        <v>463297</v>
      </c>
      <c r="F14" s="5">
        <v>500951</v>
      </c>
      <c r="G14" s="5">
        <v>544581</v>
      </c>
    </row>
    <row r="15" spans="1:7" ht="15.75" thickBot="1" x14ac:dyDescent="0.3">
      <c r="A15" s="4" t="s">
        <v>13</v>
      </c>
      <c r="B15" s="5">
        <v>11700</v>
      </c>
      <c r="C15" s="5">
        <v>11700</v>
      </c>
      <c r="D15" s="5">
        <v>11700</v>
      </c>
      <c r="E15" s="5">
        <v>11700</v>
      </c>
      <c r="F15" s="5">
        <v>11700</v>
      </c>
      <c r="G15" s="5">
        <v>11700</v>
      </c>
    </row>
    <row r="16" spans="1:7" ht="15.75" thickBot="1" x14ac:dyDescent="0.3">
      <c r="A16" s="4" t="s">
        <v>14</v>
      </c>
      <c r="B16" s="5">
        <v>458500</v>
      </c>
      <c r="C16" s="5">
        <v>458500</v>
      </c>
      <c r="D16" s="5">
        <v>458500</v>
      </c>
      <c r="E16" s="5">
        <v>458500</v>
      </c>
      <c r="F16" s="5">
        <v>458500</v>
      </c>
      <c r="G16" s="5">
        <v>458500</v>
      </c>
    </row>
    <row r="17" spans="1:7" ht="15.75" thickBot="1" x14ac:dyDescent="0.3">
      <c r="A17" s="4" t="s">
        <v>15</v>
      </c>
      <c r="B17" s="5">
        <v>160000</v>
      </c>
      <c r="C17" s="5">
        <v>163200</v>
      </c>
      <c r="D17" s="5">
        <v>166464</v>
      </c>
      <c r="E17" s="5">
        <v>169793</v>
      </c>
      <c r="F17" s="5">
        <v>173189</v>
      </c>
      <c r="G17" s="5">
        <v>176653</v>
      </c>
    </row>
    <row r="18" spans="1:7" ht="15.75" thickBot="1" x14ac:dyDescent="0.3">
      <c r="A18" s="4" t="s">
        <v>16</v>
      </c>
      <c r="B18" s="5">
        <v>226500</v>
      </c>
      <c r="C18" s="5">
        <v>226500</v>
      </c>
      <c r="D18" s="5">
        <v>226500</v>
      </c>
      <c r="E18" s="5">
        <v>226500</v>
      </c>
      <c r="F18" s="5">
        <v>226500</v>
      </c>
      <c r="G18" s="5">
        <v>226500</v>
      </c>
    </row>
    <row r="19" spans="1:7" ht="15.75" thickBot="1" x14ac:dyDescent="0.3">
      <c r="A19" s="6" t="s">
        <v>17</v>
      </c>
      <c r="B19" s="5">
        <v>856700</v>
      </c>
      <c r="C19" s="5">
        <v>859900</v>
      </c>
      <c r="D19" s="5">
        <v>863164</v>
      </c>
      <c r="E19" s="5">
        <v>866493</v>
      </c>
      <c r="F19" s="5">
        <v>869889</v>
      </c>
      <c r="G19" s="5">
        <v>873353</v>
      </c>
    </row>
    <row r="20" spans="1:7" ht="15.75" thickBot="1" x14ac:dyDescent="0.3">
      <c r="A20" s="6" t="s">
        <v>8</v>
      </c>
      <c r="B20" s="5">
        <v>1241738</v>
      </c>
      <c r="C20" s="5">
        <v>1265355</v>
      </c>
      <c r="D20" s="5">
        <v>1294667</v>
      </c>
      <c r="E20" s="5">
        <v>1329790</v>
      </c>
      <c r="F20" s="5">
        <v>1370840</v>
      </c>
      <c r="G20" s="5">
        <v>1417934</v>
      </c>
    </row>
    <row r="21" spans="1:7" ht="15.75" thickBot="1" x14ac:dyDescent="0.3">
      <c r="A21" s="4"/>
      <c r="B21" s="7"/>
      <c r="C21" s="7"/>
      <c r="D21" s="7"/>
      <c r="E21" s="7"/>
      <c r="F21" s="7"/>
      <c r="G21" s="7"/>
    </row>
    <row r="22" spans="1:7" ht="15.75" thickBot="1" x14ac:dyDescent="0.3">
      <c r="A22" s="4" t="s">
        <v>18</v>
      </c>
      <c r="B22" s="5">
        <v>4800000</v>
      </c>
      <c r="C22" s="5">
        <v>4896000</v>
      </c>
      <c r="D22" s="5">
        <v>4993920</v>
      </c>
      <c r="E22" s="5">
        <v>5093798</v>
      </c>
      <c r="F22" s="5">
        <v>5195674</v>
      </c>
      <c r="G22" s="5">
        <v>5299588</v>
      </c>
    </row>
    <row r="23" spans="1:7" ht="15.75" thickBot="1" x14ac:dyDescent="0.3">
      <c r="A23" s="4"/>
      <c r="B23" s="7"/>
      <c r="C23" s="7"/>
      <c r="D23" s="7"/>
      <c r="E23" s="7"/>
      <c r="F23" s="7"/>
      <c r="G23" s="7"/>
    </row>
    <row r="24" spans="1:7" ht="15.75" thickBot="1" x14ac:dyDescent="0.3">
      <c r="A24" s="4" t="s">
        <v>19</v>
      </c>
      <c r="B24" s="5">
        <v>1920000</v>
      </c>
      <c r="C24" s="5">
        <v>1958400</v>
      </c>
      <c r="D24" s="5">
        <v>1997568</v>
      </c>
      <c r="E24" s="5">
        <v>2037519</v>
      </c>
      <c r="F24" s="5">
        <v>2078270</v>
      </c>
      <c r="G24" s="5">
        <v>2119835</v>
      </c>
    </row>
    <row r="25" spans="1:7" ht="15.75" thickBot="1" x14ac:dyDescent="0.3">
      <c r="A25" s="4" t="s">
        <v>20</v>
      </c>
      <c r="B25" s="5">
        <v>2000000</v>
      </c>
      <c r="C25" s="5">
        <v>2100000</v>
      </c>
      <c r="D25" s="5">
        <v>2100000</v>
      </c>
      <c r="E25" s="5">
        <v>2100000</v>
      </c>
      <c r="F25" s="5">
        <v>2100000</v>
      </c>
      <c r="G25" s="5">
        <v>2100000</v>
      </c>
    </row>
    <row r="26" spans="1:7" ht="15.75" thickBot="1" x14ac:dyDescent="0.3">
      <c r="A26" s="4" t="s">
        <v>21</v>
      </c>
      <c r="B26" s="5">
        <v>40000</v>
      </c>
      <c r="C26" s="5">
        <v>40000</v>
      </c>
      <c r="D26" s="5">
        <v>40000</v>
      </c>
      <c r="E26" s="5">
        <v>40000</v>
      </c>
      <c r="F26" s="5">
        <v>40000</v>
      </c>
      <c r="G26" s="5">
        <v>40000</v>
      </c>
    </row>
    <row r="27" spans="1:7" ht="15.75" thickBot="1" x14ac:dyDescent="0.3">
      <c r="A27" s="4" t="s">
        <v>22</v>
      </c>
      <c r="B27" s="5">
        <v>570000</v>
      </c>
      <c r="C27" s="5">
        <v>582624</v>
      </c>
      <c r="D27" s="5">
        <v>594276</v>
      </c>
      <c r="E27" s="5">
        <v>606162</v>
      </c>
      <c r="F27" s="5">
        <v>618285</v>
      </c>
      <c r="G27" s="5">
        <v>630651</v>
      </c>
    </row>
    <row r="28" spans="1:7" ht="15.75" thickBot="1" x14ac:dyDescent="0.3">
      <c r="A28" s="4" t="s">
        <v>23</v>
      </c>
      <c r="B28" s="5">
        <v>36680</v>
      </c>
      <c r="C28" s="5">
        <v>36680</v>
      </c>
      <c r="D28" s="5">
        <v>36680</v>
      </c>
      <c r="E28" s="5">
        <v>36680</v>
      </c>
      <c r="F28" s="5">
        <v>36680</v>
      </c>
      <c r="G28" s="5">
        <v>36680</v>
      </c>
    </row>
    <row r="29" spans="1:7" ht="15.75" thickBot="1" x14ac:dyDescent="0.3">
      <c r="A29" s="6" t="s">
        <v>24</v>
      </c>
      <c r="B29" s="5">
        <v>233320</v>
      </c>
      <c r="C29" s="5">
        <v>178296</v>
      </c>
      <c r="D29" s="5">
        <v>225396</v>
      </c>
      <c r="E29" s="5">
        <v>273437</v>
      </c>
      <c r="F29" s="5">
        <v>322439</v>
      </c>
      <c r="G29" s="5">
        <v>372422</v>
      </c>
    </row>
    <row r="30" spans="1:7" ht="15.75" thickBot="1" x14ac:dyDescent="0.3">
      <c r="A30" s="4" t="s">
        <v>25</v>
      </c>
      <c r="B30" s="5">
        <v>37331</v>
      </c>
      <c r="C30" s="5">
        <v>28527</v>
      </c>
      <c r="D30" s="5">
        <v>36063</v>
      </c>
      <c r="E30" s="5">
        <v>43750</v>
      </c>
      <c r="F30" s="5">
        <v>51590</v>
      </c>
      <c r="G30" s="5">
        <v>59588</v>
      </c>
    </row>
    <row r="31" spans="1:7" ht="15.75" thickBot="1" x14ac:dyDescent="0.3">
      <c r="A31" s="6" t="s">
        <v>26</v>
      </c>
      <c r="B31" s="5">
        <v>195989</v>
      </c>
      <c r="C31" s="5">
        <v>149769</v>
      </c>
      <c r="D31" s="5">
        <v>189333</v>
      </c>
      <c r="E31" s="5">
        <v>229687</v>
      </c>
      <c r="F31" s="5">
        <v>270849</v>
      </c>
      <c r="G31" s="5">
        <v>312834</v>
      </c>
    </row>
    <row r="32" spans="1:7" x14ac:dyDescent="0.25">
      <c r="A32" s="15"/>
      <c r="B32" s="16"/>
      <c r="C32" s="16"/>
      <c r="D32" s="16"/>
      <c r="E32" s="16"/>
      <c r="F32" s="16"/>
      <c r="G32" s="16"/>
    </row>
    <row r="33" spans="1:11" x14ac:dyDescent="0.25">
      <c r="A33" s="17" t="s">
        <v>32</v>
      </c>
      <c r="B33" s="10">
        <v>0</v>
      </c>
      <c r="C33" s="10">
        <v>1</v>
      </c>
      <c r="D33" s="10">
        <v>2</v>
      </c>
      <c r="E33" s="10">
        <v>3</v>
      </c>
      <c r="F33" s="10">
        <v>4</v>
      </c>
      <c r="G33" s="10">
        <v>5</v>
      </c>
      <c r="I33" s="18" t="s">
        <v>46</v>
      </c>
      <c r="J33" s="24">
        <v>0.01</v>
      </c>
    </row>
    <row r="34" spans="1:11" x14ac:dyDescent="0.25">
      <c r="A34" s="17" t="s">
        <v>33</v>
      </c>
      <c r="B34" s="10"/>
      <c r="C34" s="10">
        <f>C31</f>
        <v>149769</v>
      </c>
      <c r="D34" s="10">
        <f t="shared" ref="D34:G34" si="0">D31</f>
        <v>189333</v>
      </c>
      <c r="E34" s="10">
        <f t="shared" si="0"/>
        <v>229687</v>
      </c>
      <c r="F34" s="10">
        <f t="shared" si="0"/>
        <v>270849</v>
      </c>
      <c r="G34" s="10">
        <f t="shared" si="0"/>
        <v>312834</v>
      </c>
      <c r="H34" s="10"/>
      <c r="I34" s="18" t="s">
        <v>43</v>
      </c>
      <c r="J34" s="23">
        <v>2.5000000000000001E-2</v>
      </c>
      <c r="K34" s="14"/>
    </row>
    <row r="35" spans="1:11" x14ac:dyDescent="0.25">
      <c r="A35" s="8" t="s">
        <v>34</v>
      </c>
      <c r="C35" s="9">
        <f>C26</f>
        <v>40000</v>
      </c>
      <c r="D35" s="9">
        <f t="shared" ref="D35:G35" si="1">D26</f>
        <v>40000</v>
      </c>
      <c r="E35" s="9">
        <f t="shared" si="1"/>
        <v>40000</v>
      </c>
      <c r="F35" s="9">
        <f t="shared" si="1"/>
        <v>40000</v>
      </c>
      <c r="G35" s="9">
        <f t="shared" si="1"/>
        <v>40000</v>
      </c>
      <c r="I35" s="18" t="s">
        <v>44</v>
      </c>
      <c r="J35" s="18">
        <v>1.5</v>
      </c>
      <c r="K35" s="12"/>
    </row>
    <row r="36" spans="1:11" x14ac:dyDescent="0.25">
      <c r="A36" s="17" t="s">
        <v>35</v>
      </c>
      <c r="C36" s="9">
        <f>-(C5-B5)</f>
        <v>-8000</v>
      </c>
      <c r="D36" s="9">
        <f t="shared" ref="D36:G36" si="2">-(D5-C5)</f>
        <v>-8160</v>
      </c>
      <c r="E36" s="9">
        <f t="shared" si="2"/>
        <v>-8323</v>
      </c>
      <c r="F36" s="9">
        <f t="shared" si="2"/>
        <v>-8490</v>
      </c>
      <c r="G36" s="9">
        <f t="shared" si="2"/>
        <v>-8659</v>
      </c>
      <c r="I36" s="18" t="s">
        <v>45</v>
      </c>
      <c r="J36" s="24">
        <v>0.08</v>
      </c>
      <c r="K36" s="13"/>
    </row>
    <row r="37" spans="1:11" x14ac:dyDescent="0.25">
      <c r="A37" s="17" t="s">
        <v>36</v>
      </c>
      <c r="C37" s="9">
        <f>-(C4-B4)</f>
        <v>-6240</v>
      </c>
      <c r="D37" s="9">
        <f t="shared" ref="D37:G37" si="3">-(D4-C4)</f>
        <v>-6360</v>
      </c>
      <c r="E37" s="9">
        <f t="shared" si="3"/>
        <v>-6500</v>
      </c>
      <c r="F37" s="9">
        <f t="shared" si="3"/>
        <v>-6600</v>
      </c>
      <c r="G37" s="9">
        <f t="shared" si="3"/>
        <v>-6800</v>
      </c>
      <c r="I37" s="21" t="s">
        <v>41</v>
      </c>
      <c r="J37" s="22">
        <f>J34+J35*(J36-J34)</f>
        <v>0.10750000000000001</v>
      </c>
      <c r="K37" s="13"/>
    </row>
    <row r="38" spans="1:11" x14ac:dyDescent="0.25">
      <c r="A38" s="17" t="s">
        <v>37</v>
      </c>
      <c r="C38" s="9">
        <f>C17-B17</f>
        <v>3200</v>
      </c>
      <c r="D38" s="9">
        <f t="shared" ref="D38:G38" si="4">D17-C17</f>
        <v>3264</v>
      </c>
      <c r="E38" s="9">
        <f t="shared" si="4"/>
        <v>3329</v>
      </c>
      <c r="F38" s="9">
        <f t="shared" si="4"/>
        <v>3396</v>
      </c>
      <c r="G38" s="9">
        <f t="shared" si="4"/>
        <v>3464</v>
      </c>
      <c r="I38" s="21" t="s">
        <v>42</v>
      </c>
      <c r="J38" s="22">
        <f>B28/B19</f>
        <v>4.2815454651569974E-2</v>
      </c>
      <c r="K38" s="12"/>
    </row>
    <row r="39" spans="1:11" x14ac:dyDescent="0.25">
      <c r="A39" s="17" t="s">
        <v>38</v>
      </c>
      <c r="C39" s="9">
        <f>SUM(C34:C38)</f>
        <v>178729</v>
      </c>
      <c r="D39" s="9">
        <f t="shared" ref="D39:G39" si="5">SUM(D34:D38)</f>
        <v>218077</v>
      </c>
      <c r="E39" s="9">
        <f t="shared" si="5"/>
        <v>258193</v>
      </c>
      <c r="F39" s="9">
        <f t="shared" si="5"/>
        <v>299155</v>
      </c>
      <c r="G39" s="9">
        <f t="shared" si="5"/>
        <v>340839</v>
      </c>
      <c r="I39" s="19" t="s">
        <v>40</v>
      </c>
      <c r="J39" s="20">
        <f>J37*B14/B20+J38*B19/B20</f>
        <v>6.2872832272186235E-2</v>
      </c>
      <c r="K39" s="12"/>
    </row>
    <row r="40" spans="1:11" x14ac:dyDescent="0.25">
      <c r="A40" s="17" t="s">
        <v>39</v>
      </c>
      <c r="C40" s="9">
        <f>C39+C28</f>
        <v>215409</v>
      </c>
      <c r="D40" s="9">
        <f t="shared" ref="D40:G40" si="6">D39+D28</f>
        <v>254757</v>
      </c>
      <c r="E40" s="9">
        <f t="shared" si="6"/>
        <v>294873</v>
      </c>
      <c r="F40" s="9">
        <f t="shared" si="6"/>
        <v>335835</v>
      </c>
      <c r="G40" s="9">
        <f t="shared" si="6"/>
        <v>377519</v>
      </c>
    </row>
    <row r="41" spans="1:11" x14ac:dyDescent="0.25">
      <c r="A41" s="17" t="s">
        <v>47</v>
      </c>
      <c r="C41" s="9">
        <f>C40/(1+$J$39)^C33</f>
        <v>202666.76638963792</v>
      </c>
      <c r="D41" s="9">
        <f t="shared" ref="D41:G41" si="7">D40/(1+$J$39)^D33</f>
        <v>225508.81006197957</v>
      </c>
      <c r="E41" s="9">
        <f t="shared" si="7"/>
        <v>245578.92233741601</v>
      </c>
      <c r="F41" s="9">
        <f t="shared" si="7"/>
        <v>263148.39774010208</v>
      </c>
      <c r="G41" s="9">
        <f t="shared" si="7"/>
        <v>278312.22428448003</v>
      </c>
      <c r="K41" s="13"/>
    </row>
    <row r="42" spans="1:11" x14ac:dyDescent="0.25">
      <c r="A42" s="17" t="s">
        <v>48</v>
      </c>
      <c r="G42" s="9">
        <f>G40*(1+J33)/(J39-J33)</f>
        <v>7211533.288724158</v>
      </c>
      <c r="K42" s="11"/>
    </row>
    <row r="43" spans="1:11" x14ac:dyDescent="0.25">
      <c r="A43" s="17" t="s">
        <v>49</v>
      </c>
      <c r="G43" s="9">
        <f>G42/(1+J39)^G33</f>
        <v>5316442.0071212091</v>
      </c>
      <c r="H43" s="9"/>
    </row>
    <row r="44" spans="1:11" x14ac:dyDescent="0.25">
      <c r="A44" s="8" t="s">
        <v>51</v>
      </c>
      <c r="B44" s="9">
        <f>SUM(C41:G41)+G43</f>
        <v>6531657.1279348247</v>
      </c>
    </row>
    <row r="45" spans="1:11" x14ac:dyDescent="0.25">
      <c r="A45" s="17" t="s">
        <v>50</v>
      </c>
      <c r="B45" s="9">
        <f>B44-B19</f>
        <v>5674957.1279348247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FRSGlobal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Botos</dc:creator>
  <cp:lastModifiedBy>Vlad Botos</cp:lastModifiedBy>
  <dcterms:created xsi:type="dcterms:W3CDTF">2012-12-12T05:30:53Z</dcterms:created>
  <dcterms:modified xsi:type="dcterms:W3CDTF">2014-11-27T17:22:18Z</dcterms:modified>
</cp:coreProperties>
</file>