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\"/>
    </mc:Choice>
  </mc:AlternateContent>
  <bookViews>
    <workbookView xWindow="390" yWindow="105" windowWidth="15600" windowHeight="9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32" i="1" l="1"/>
  <c r="E32" i="1"/>
  <c r="F32" i="1"/>
  <c r="G32" i="1"/>
  <c r="G33" i="1" s="1"/>
  <c r="E34" i="1"/>
  <c r="F34" i="1"/>
  <c r="G34" i="1"/>
  <c r="D34" i="1"/>
  <c r="D35" i="1" s="1"/>
  <c r="D33" i="1"/>
  <c r="E33" i="1"/>
  <c r="F33" i="1"/>
  <c r="F36" i="1" s="1"/>
  <c r="F37" i="1" s="1"/>
  <c r="E35" i="1"/>
  <c r="F35" i="1"/>
  <c r="G35" i="1"/>
  <c r="B45" i="1"/>
  <c r="B44" i="1"/>
  <c r="B43" i="1"/>
  <c r="B42" i="1"/>
  <c r="G36" i="1" l="1"/>
  <c r="G37" i="1" s="1"/>
  <c r="E36" i="1"/>
  <c r="E37" i="1" s="1"/>
  <c r="D36" i="1"/>
  <c r="D37" i="1" s="1"/>
  <c r="B41" i="1"/>
  <c r="C38" i="1" l="1"/>
  <c r="C39" i="1" s="1"/>
</calcChain>
</file>

<file path=xl/sharedStrings.xml><?xml version="1.0" encoding="utf-8"?>
<sst xmlns="http://schemas.openxmlformats.org/spreadsheetml/2006/main" count="51" uniqueCount="50">
  <si>
    <t>Aktiva</t>
  </si>
  <si>
    <t>Sachanlagen</t>
  </si>
  <si>
    <t>Anlagevermögen</t>
  </si>
  <si>
    <t>Vorräte</t>
  </si>
  <si>
    <t>Forderungen</t>
  </si>
  <si>
    <t>Sonstige Vermögensgeg.</t>
  </si>
  <si>
    <t>Liquide Mittel</t>
  </si>
  <si>
    <t>Umlaufvermögen</t>
  </si>
  <si>
    <t>Bilanzsumme</t>
  </si>
  <si>
    <t>Passiva</t>
  </si>
  <si>
    <t>Gezeichnetes Kapital</t>
  </si>
  <si>
    <t>Rücklagen</t>
  </si>
  <si>
    <t>Eigenkapital</t>
  </si>
  <si>
    <t>Rückstellungen</t>
  </si>
  <si>
    <t>Verzinsliche Verbindlichkeiten</t>
  </si>
  <si>
    <t>Verbindlichkeiten (Lieferanten)</t>
  </si>
  <si>
    <t>Sonstige Verbindlichkeiten</t>
  </si>
  <si>
    <t>Fremdkapital</t>
  </si>
  <si>
    <t>Umsatzerlöse</t>
  </si>
  <si>
    <t>Materialaufwand</t>
  </si>
  <si>
    <t>Personalaufwand</t>
  </si>
  <si>
    <t>Abschreibungen</t>
  </si>
  <si>
    <t>Sonstige betriebliche Aufwendungen</t>
  </si>
  <si>
    <t>Zinsaufwendungen</t>
  </si>
  <si>
    <t>Operatives Ergebnis</t>
  </si>
  <si>
    <t>Steuern</t>
  </si>
  <si>
    <t>Ergebnis nach Steuern</t>
  </si>
  <si>
    <t>2018p</t>
  </si>
  <si>
    <t>2019p</t>
  </si>
  <si>
    <t>2017e</t>
  </si>
  <si>
    <t>2020p</t>
  </si>
  <si>
    <t>2021p</t>
  </si>
  <si>
    <t>Free Cashflow</t>
  </si>
  <si>
    <t>Cashflow laufendes Geschaft</t>
  </si>
  <si>
    <t>Sachinvestitionen (CAPEX)</t>
  </si>
  <si>
    <t>Cashflow Investitionstatigkeit</t>
  </si>
  <si>
    <t>Anderung Working Capital</t>
  </si>
  <si>
    <t>Barwert Free Cashflow</t>
  </si>
  <si>
    <t>Barwert ewige Rente</t>
  </si>
  <si>
    <t>Unternehmenswert</t>
  </si>
  <si>
    <t>k_FK</t>
  </si>
  <si>
    <t>k_EK</t>
  </si>
  <si>
    <t>Anteil FK</t>
  </si>
  <si>
    <t>Anteil EK</t>
  </si>
  <si>
    <t>WACC</t>
  </si>
  <si>
    <t>Beta</t>
  </si>
  <si>
    <t>R_F</t>
  </si>
  <si>
    <t>R_M</t>
  </si>
  <si>
    <t>g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</si>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</sst>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3" fontId="3" fillId="0" borderId="0" xfId="0" applyNumberFormat="1" applyFont="1" applyFill="1" applyBorder="1" applyAlignment="1">
      <alignment horizontal="right"/>
    </xf>
    <xf numFmtId="9" fontId="0" fillId="0" borderId="0" xfId="0" applyNumberFormat="1"/>
    <xf numFmtId="10" fontId="0" fillId="0" borderId="0" xfId="0" applyNumberFormat="1"/>
    <xf numFmtId="10" fontId="1" fillId="0" borderId="0" xfId="1" applyNumberFormat="1" applyFont="1"/>
    <xf numFmtId="10" fontId="0" fillId="0" borderId="0" xfId="1" applyNumberFormat="1" applyFont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9" zoomScale="150" zoomScaleNormal="150" workbookViewId="0">
      <selection activeCell="D33" sqref="D33"/>
    </sheetView>
  </sheetViews>
  <sheetFormatPr defaultRowHeight="15" x14ac:dyDescent="0.25"/>
  <cols>
    <col min="1" max="1" width="31" bestFit="1" customWidth="1"/>
    <col min="2" max="2" width="10.42578125" bestFit="1" customWidth="1"/>
    <col min="3" max="6" width="9.140625" bestFit="1" customWidth="1"/>
    <col min="7" max="7" width="10.42578125" customWidth="1"/>
    <col min="8" max="8" width="10.42578125" bestFit="1" customWidth="1"/>
    <col min="11" max="11" width="9.7109375" bestFit="1" customWidth="1"/>
  </cols>
  <sheetData>
    <row r="1" spans="1:7" x14ac:dyDescent="0.25">
      <c r="A1" s="7" t="s">
        <v>0</v>
      </c>
      <c r="B1" s="10">
        <v>2016</v>
      </c>
      <c r="C1" s="11" t="s">
        <v>29</v>
      </c>
      <c r="D1" s="11" t="s">
        <v>27</v>
      </c>
      <c r="E1" s="11" t="s">
        <v>28</v>
      </c>
      <c r="F1" s="11" t="s">
        <v>30</v>
      </c>
      <c r="G1" s="11" t="s">
        <v>31</v>
      </c>
    </row>
    <row r="2" spans="1:7" x14ac:dyDescent="0.25">
      <c r="A2" s="11" t="s">
        <v>1</v>
      </c>
      <c r="B2" s="8">
        <v>200000</v>
      </c>
      <c r="C2" s="8">
        <v>205000</v>
      </c>
      <c r="D2" s="8">
        <v>205000</v>
      </c>
      <c r="E2" s="8">
        <v>210000</v>
      </c>
      <c r="F2" s="8">
        <v>210000</v>
      </c>
      <c r="G2" s="8">
        <v>215000</v>
      </c>
    </row>
    <row r="3" spans="1:7" x14ac:dyDescent="0.25">
      <c r="A3" s="7" t="s">
        <v>2</v>
      </c>
      <c r="B3" s="8">
        <v>200000</v>
      </c>
      <c r="C3" s="8">
        <v>205000</v>
      </c>
      <c r="D3" s="8">
        <v>205000</v>
      </c>
      <c r="E3" s="8">
        <v>210000</v>
      </c>
      <c r="F3" s="8">
        <v>210000</v>
      </c>
      <c r="G3" s="8">
        <v>215000</v>
      </c>
    </row>
    <row r="4" spans="1:7" x14ac:dyDescent="0.25">
      <c r="A4" s="11" t="s">
        <v>3</v>
      </c>
      <c r="B4" s="8">
        <v>312000</v>
      </c>
      <c r="C4" s="8">
        <v>318240</v>
      </c>
      <c r="D4" s="8">
        <v>324600</v>
      </c>
      <c r="E4" s="8">
        <v>331100</v>
      </c>
      <c r="F4" s="8">
        <v>337700</v>
      </c>
      <c r="G4" s="8">
        <v>344500</v>
      </c>
    </row>
    <row r="5" spans="1:7" x14ac:dyDescent="0.25">
      <c r="A5" s="11" t="s">
        <v>4</v>
      </c>
      <c r="B5" s="8">
        <v>400000</v>
      </c>
      <c r="C5" s="8">
        <v>408000</v>
      </c>
      <c r="D5" s="8">
        <v>416160</v>
      </c>
      <c r="E5" s="8">
        <v>424483</v>
      </c>
      <c r="F5" s="8">
        <v>432973</v>
      </c>
      <c r="G5" s="8">
        <v>441632</v>
      </c>
    </row>
    <row r="6" spans="1:7" x14ac:dyDescent="0.25">
      <c r="A6" s="11" t="s">
        <v>5</v>
      </c>
      <c r="B6" s="8">
        <v>38000</v>
      </c>
      <c r="C6" s="8">
        <v>38000</v>
      </c>
      <c r="D6" s="8">
        <v>38000</v>
      </c>
      <c r="E6" s="8">
        <v>38000</v>
      </c>
      <c r="F6" s="8">
        <v>38000</v>
      </c>
      <c r="G6" s="8">
        <v>38000</v>
      </c>
    </row>
    <row r="7" spans="1:7" x14ac:dyDescent="0.25">
      <c r="A7" s="11" t="s">
        <v>6</v>
      </c>
      <c r="B7" s="8">
        <v>291738</v>
      </c>
      <c r="C7" s="8">
        <v>296115</v>
      </c>
      <c r="D7" s="8">
        <v>310907</v>
      </c>
      <c r="E7" s="8">
        <v>326207</v>
      </c>
      <c r="F7" s="8">
        <v>352167</v>
      </c>
      <c r="G7" s="8">
        <v>378802</v>
      </c>
    </row>
    <row r="8" spans="1:7" x14ac:dyDescent="0.25">
      <c r="A8" s="7" t="s">
        <v>7</v>
      </c>
      <c r="B8" s="8">
        <v>1041738</v>
      </c>
      <c r="C8" s="8">
        <v>1060355</v>
      </c>
      <c r="D8" s="8">
        <v>1089667</v>
      </c>
      <c r="E8" s="8">
        <v>1119790</v>
      </c>
      <c r="F8" s="8">
        <v>1160840</v>
      </c>
      <c r="G8" s="8">
        <v>1202934</v>
      </c>
    </row>
    <row r="9" spans="1:7" x14ac:dyDescent="0.25">
      <c r="A9" s="7" t="s">
        <v>8</v>
      </c>
      <c r="B9" s="8">
        <v>1241738</v>
      </c>
      <c r="C9" s="8">
        <v>1265355</v>
      </c>
      <c r="D9" s="8">
        <v>1294667</v>
      </c>
      <c r="E9" s="8">
        <v>1329790</v>
      </c>
      <c r="F9" s="8">
        <v>1370840</v>
      </c>
      <c r="G9" s="8">
        <v>1417934</v>
      </c>
    </row>
    <row r="10" spans="1:7" x14ac:dyDescent="0.25">
      <c r="A10" s="7" t="s">
        <v>9</v>
      </c>
      <c r="B10" s="11"/>
      <c r="C10" s="11"/>
      <c r="D10" s="11"/>
      <c r="E10" s="11"/>
      <c r="F10" s="11"/>
      <c r="G10" s="11"/>
    </row>
    <row r="11" spans="1:7" x14ac:dyDescent="0.25">
      <c r="A11" s="11" t="s">
        <v>10</v>
      </c>
      <c r="B11" s="8">
        <v>358000</v>
      </c>
      <c r="C11" s="8">
        <v>358000</v>
      </c>
      <c r="D11" s="8">
        <v>358000</v>
      </c>
      <c r="E11" s="8">
        <v>358000</v>
      </c>
      <c r="F11" s="8">
        <v>358000</v>
      </c>
      <c r="G11" s="8">
        <v>358000</v>
      </c>
    </row>
    <row r="12" spans="1:7" x14ac:dyDescent="0.25">
      <c r="A12" s="11" t="s">
        <v>11</v>
      </c>
      <c r="B12" s="8">
        <v>27038</v>
      </c>
      <c r="C12" s="8">
        <v>47455</v>
      </c>
      <c r="D12" s="8">
        <v>73503</v>
      </c>
      <c r="E12" s="8">
        <v>105297</v>
      </c>
      <c r="F12" s="8">
        <v>142951</v>
      </c>
      <c r="G12" s="8">
        <v>186581</v>
      </c>
    </row>
    <row r="13" spans="1:7" x14ac:dyDescent="0.25">
      <c r="A13" s="7" t="s">
        <v>12</v>
      </c>
      <c r="B13" s="8">
        <v>385038</v>
      </c>
      <c r="C13" s="8">
        <v>405455</v>
      </c>
      <c r="D13" s="8">
        <v>431503</v>
      </c>
      <c r="E13" s="8">
        <v>463297</v>
      </c>
      <c r="F13" s="8">
        <v>500951</v>
      </c>
      <c r="G13" s="8">
        <v>544581</v>
      </c>
    </row>
    <row r="14" spans="1:7" x14ac:dyDescent="0.25">
      <c r="A14" s="11" t="s">
        <v>13</v>
      </c>
      <c r="B14" s="8">
        <v>11700</v>
      </c>
      <c r="C14" s="8">
        <v>11700</v>
      </c>
      <c r="D14" s="8">
        <v>11700</v>
      </c>
      <c r="E14" s="8">
        <v>11700</v>
      </c>
      <c r="F14" s="8">
        <v>11700</v>
      </c>
      <c r="G14" s="8">
        <v>11700</v>
      </c>
    </row>
    <row r="15" spans="1:7" x14ac:dyDescent="0.25">
      <c r="A15" s="11" t="s">
        <v>14</v>
      </c>
      <c r="B15" s="8">
        <v>458500</v>
      </c>
      <c r="C15" s="8">
        <v>458500</v>
      </c>
      <c r="D15" s="8">
        <v>458500</v>
      </c>
      <c r="E15" s="8">
        <v>458500</v>
      </c>
      <c r="F15" s="8">
        <v>458500</v>
      </c>
      <c r="G15" s="8">
        <v>458500</v>
      </c>
    </row>
    <row r="16" spans="1:7" x14ac:dyDescent="0.25">
      <c r="A16" s="11" t="s">
        <v>15</v>
      </c>
      <c r="B16" s="8">
        <v>160000</v>
      </c>
      <c r="C16" s="8">
        <v>163200</v>
      </c>
      <c r="D16" s="8">
        <v>166464</v>
      </c>
      <c r="E16" s="8">
        <v>169793</v>
      </c>
      <c r="F16" s="8">
        <v>173189</v>
      </c>
      <c r="G16" s="8">
        <v>176653</v>
      </c>
    </row>
    <row r="17" spans="1:7" x14ac:dyDescent="0.25">
      <c r="A17" s="11" t="s">
        <v>16</v>
      </c>
      <c r="B17" s="8">
        <v>226500</v>
      </c>
      <c r="C17" s="8">
        <v>226500</v>
      </c>
      <c r="D17" s="8">
        <v>226500</v>
      </c>
      <c r="E17" s="8">
        <v>226500</v>
      </c>
      <c r="F17" s="8">
        <v>226500</v>
      </c>
      <c r="G17" s="8">
        <v>226500</v>
      </c>
    </row>
    <row r="18" spans="1:7" x14ac:dyDescent="0.25">
      <c r="A18" s="7" t="s">
        <v>17</v>
      </c>
      <c r="B18" s="8">
        <v>856700</v>
      </c>
      <c r="C18" s="8">
        <v>859900</v>
      </c>
      <c r="D18" s="8">
        <v>863164</v>
      </c>
      <c r="E18" s="8">
        <v>866493</v>
      </c>
      <c r="F18" s="8">
        <v>869889</v>
      </c>
      <c r="G18" s="8">
        <v>873353</v>
      </c>
    </row>
    <row r="19" spans="1:7" x14ac:dyDescent="0.25">
      <c r="A19" s="7" t="s">
        <v>8</v>
      </c>
      <c r="B19" s="8">
        <v>1241738</v>
      </c>
      <c r="C19" s="8">
        <v>1265355</v>
      </c>
      <c r="D19" s="8">
        <v>1294667</v>
      </c>
      <c r="E19" s="8">
        <v>1329790</v>
      </c>
      <c r="F19" s="8">
        <v>1370840</v>
      </c>
      <c r="G19" s="8">
        <v>1417934</v>
      </c>
    </row>
    <row r="20" spans="1:7" x14ac:dyDescent="0.25">
      <c r="A20" s="11"/>
      <c r="B20" s="11"/>
      <c r="C20" s="11"/>
      <c r="D20" s="11"/>
      <c r="E20" s="11"/>
      <c r="F20" s="11"/>
      <c r="G20" s="11"/>
    </row>
    <row r="21" spans="1:7" x14ac:dyDescent="0.25">
      <c r="A21" s="7" t="s">
        <v>18</v>
      </c>
      <c r="B21" s="8">
        <v>4800000</v>
      </c>
      <c r="C21" s="8">
        <v>4896000</v>
      </c>
      <c r="D21" s="8">
        <v>4993920</v>
      </c>
      <c r="E21" s="8">
        <v>5093798</v>
      </c>
      <c r="F21" s="8">
        <v>5195674</v>
      </c>
      <c r="G21" s="8">
        <v>5299588</v>
      </c>
    </row>
    <row r="22" spans="1:7" x14ac:dyDescent="0.25">
      <c r="A22" s="11" t="s">
        <v>19</v>
      </c>
      <c r="B22" s="8">
        <v>1920000</v>
      </c>
      <c r="C22" s="8">
        <v>1958400</v>
      </c>
      <c r="D22" s="8">
        <v>1997568</v>
      </c>
      <c r="E22" s="8">
        <v>2037519</v>
      </c>
      <c r="F22" s="8">
        <v>2078270</v>
      </c>
      <c r="G22" s="8">
        <v>2119835</v>
      </c>
    </row>
    <row r="23" spans="1:7" x14ac:dyDescent="0.25">
      <c r="A23" s="11" t="s">
        <v>20</v>
      </c>
      <c r="B23" s="8">
        <v>2000000</v>
      </c>
      <c r="C23" s="8">
        <v>2100000</v>
      </c>
      <c r="D23" s="8">
        <v>2100000</v>
      </c>
      <c r="E23" s="8">
        <v>2100000</v>
      </c>
      <c r="F23" s="8">
        <v>2100000</v>
      </c>
      <c r="G23" s="8">
        <v>2100000</v>
      </c>
    </row>
    <row r="24" spans="1:7" x14ac:dyDescent="0.25">
      <c r="A24" s="11" t="s">
        <v>21</v>
      </c>
      <c r="B24" s="8">
        <v>40000</v>
      </c>
      <c r="C24" s="8">
        <v>40000</v>
      </c>
      <c r="D24" s="8">
        <v>40000</v>
      </c>
      <c r="E24" s="8">
        <v>40000</v>
      </c>
      <c r="F24" s="8">
        <v>40000</v>
      </c>
      <c r="G24" s="8">
        <v>40000</v>
      </c>
    </row>
    <row r="25" spans="1:7" x14ac:dyDescent="0.25">
      <c r="A25" s="11" t="s">
        <v>22</v>
      </c>
      <c r="B25" s="8">
        <v>570000</v>
      </c>
      <c r="C25" s="8">
        <v>582624</v>
      </c>
      <c r="D25" s="8">
        <v>594276</v>
      </c>
      <c r="E25" s="8">
        <v>606162</v>
      </c>
      <c r="F25" s="8">
        <v>618285</v>
      </c>
      <c r="G25" s="8">
        <v>630651</v>
      </c>
    </row>
    <row r="26" spans="1:7" x14ac:dyDescent="0.25">
      <c r="A26" s="11" t="s">
        <v>23</v>
      </c>
      <c r="B26" s="8">
        <v>36680</v>
      </c>
      <c r="C26" s="8">
        <v>36680</v>
      </c>
      <c r="D26" s="8">
        <v>36680</v>
      </c>
      <c r="E26" s="8">
        <v>36680</v>
      </c>
      <c r="F26" s="8">
        <v>36680</v>
      </c>
      <c r="G26" s="8">
        <v>36680</v>
      </c>
    </row>
    <row r="27" spans="1:7" x14ac:dyDescent="0.25">
      <c r="A27" s="7" t="s">
        <v>24</v>
      </c>
      <c r="B27" s="8">
        <v>233320</v>
      </c>
      <c r="C27" s="8">
        <v>178296</v>
      </c>
      <c r="D27" s="8">
        <v>225396</v>
      </c>
      <c r="E27" s="8">
        <v>273437</v>
      </c>
      <c r="F27" s="8">
        <v>322439</v>
      </c>
      <c r="G27" s="8">
        <v>372422</v>
      </c>
    </row>
    <row r="28" spans="1:7" x14ac:dyDescent="0.25">
      <c r="A28" s="11" t="s">
        <v>25</v>
      </c>
      <c r="B28" s="8">
        <v>37331</v>
      </c>
      <c r="C28" s="8">
        <v>28527</v>
      </c>
      <c r="D28" s="8">
        <v>36063</v>
      </c>
      <c r="E28" s="8">
        <v>43750</v>
      </c>
      <c r="F28" s="8">
        <v>51590</v>
      </c>
      <c r="G28" s="8">
        <v>59588</v>
      </c>
    </row>
    <row r="29" spans="1:7" x14ac:dyDescent="0.25">
      <c r="A29" s="7" t="s">
        <v>26</v>
      </c>
      <c r="B29" s="8">
        <v>195989</v>
      </c>
      <c r="C29" s="8">
        <v>149769</v>
      </c>
      <c r="D29" s="8">
        <v>189333</v>
      </c>
      <c r="E29" s="8">
        <v>229687</v>
      </c>
      <c r="F29" s="8">
        <v>270849</v>
      </c>
      <c r="G29" s="8">
        <v>312834</v>
      </c>
    </row>
    <row r="30" spans="1:7" x14ac:dyDescent="0.25">
      <c r="A30" s="7"/>
      <c r="B30" s="8"/>
      <c r="C30" s="8"/>
      <c r="D30" s="8"/>
      <c r="E30" s="8"/>
      <c r="F30" s="8"/>
      <c r="G30" s="8"/>
    </row>
    <row r="31" spans="1:7" x14ac:dyDescent="0.25">
      <c r="A31" s="7" t="s">
        <v>49</v>
      </c>
      <c r="B31" s="8"/>
      <c r="C31" s="8">
        <v>0</v>
      </c>
      <c r="D31" s="8">
        <v>1</v>
      </c>
      <c r="E31" s="8">
        <v>2</v>
      </c>
      <c r="F31" s="8">
        <v>3</v>
      </c>
      <c r="G31" s="8">
        <v>4</v>
      </c>
    </row>
    <row r="32" spans="1:7" x14ac:dyDescent="0.25">
      <c r="A32" s="11" t="s">
        <v>36</v>
      </c>
      <c r="B32" s="2"/>
      <c r="C32" s="2"/>
      <c r="D32" s="2">
        <f>(D5+D4-D16)-(C5+C4-C16)</f>
        <v>11256</v>
      </c>
      <c r="E32" s="2">
        <f t="shared" ref="E32:G32" si="0">(E5+E4-E16)-(D5+D4-D16)</f>
        <v>11494</v>
      </c>
      <c r="F32" s="2">
        <f t="shared" si="0"/>
        <v>11694</v>
      </c>
      <c r="G32" s="2">
        <f t="shared" si="0"/>
        <v>11995</v>
      </c>
    </row>
    <row r="33" spans="1:11" x14ac:dyDescent="0.25">
      <c r="A33" s="9" t="s">
        <v>33</v>
      </c>
      <c r="B33" s="2"/>
      <c r="C33" s="2"/>
      <c r="D33" s="2">
        <f t="shared" ref="D33:G33" si="1">D29+D24-D32</f>
        <v>218077</v>
      </c>
      <c r="E33" s="2">
        <f t="shared" si="1"/>
        <v>258193</v>
      </c>
      <c r="F33" s="2">
        <f t="shared" si="1"/>
        <v>299155</v>
      </c>
      <c r="G33" s="2">
        <f t="shared" si="1"/>
        <v>340839</v>
      </c>
      <c r="H33" s="2"/>
      <c r="K33" s="6"/>
    </row>
    <row r="34" spans="1:11" x14ac:dyDescent="0.25">
      <c r="A34" s="11" t="s">
        <v>34</v>
      </c>
      <c r="B34" s="2"/>
      <c r="C34" s="2"/>
      <c r="D34" s="2">
        <f>D3-C3+D24</f>
        <v>40000</v>
      </c>
      <c r="E34" s="2">
        <f t="shared" ref="E34:G34" si="2">E3-D3+E24</f>
        <v>45000</v>
      </c>
      <c r="F34" s="2">
        <f t="shared" si="2"/>
        <v>40000</v>
      </c>
      <c r="G34" s="2">
        <f t="shared" si="2"/>
        <v>45000</v>
      </c>
      <c r="H34" s="2"/>
      <c r="K34" s="6"/>
    </row>
    <row r="35" spans="1:11" x14ac:dyDescent="0.25">
      <c r="A35" s="9" t="s">
        <v>35</v>
      </c>
      <c r="B35" s="2"/>
      <c r="C35" s="2"/>
      <c r="D35" s="2">
        <f t="shared" ref="D35:G35" si="3">-D34</f>
        <v>-40000</v>
      </c>
      <c r="E35" s="2">
        <f t="shared" si="3"/>
        <v>-45000</v>
      </c>
      <c r="F35" s="2">
        <f t="shared" si="3"/>
        <v>-40000</v>
      </c>
      <c r="G35" s="2">
        <f t="shared" si="3"/>
        <v>-45000</v>
      </c>
      <c r="H35" s="2"/>
      <c r="K35" s="6"/>
    </row>
    <row r="36" spans="1:11" x14ac:dyDescent="0.25">
      <c r="A36" s="9" t="s">
        <v>32</v>
      </c>
      <c r="C36" s="1"/>
      <c r="D36" s="1">
        <f t="shared" ref="D36:G36" si="4">D33+D35</f>
        <v>178077</v>
      </c>
      <c r="E36" s="1">
        <f t="shared" si="4"/>
        <v>213193</v>
      </c>
      <c r="F36" s="1">
        <f t="shared" si="4"/>
        <v>259155</v>
      </c>
      <c r="G36" s="1">
        <f t="shared" si="4"/>
        <v>295839</v>
      </c>
      <c r="K36" s="4"/>
    </row>
    <row r="37" spans="1:11" x14ac:dyDescent="0.25">
      <c r="A37" s="9" t="s">
        <v>37</v>
      </c>
      <c r="C37" s="1"/>
      <c r="D37" s="1">
        <f>D36/(1+$B$41)^D31</f>
        <v>167454.69434553906</v>
      </c>
      <c r="E37" s="1">
        <f t="shared" ref="E37:G37" si="5">E36/(1+$B$41)^E31</f>
        <v>188517.6135303709</v>
      </c>
      <c r="F37" s="1">
        <f t="shared" si="5"/>
        <v>215490.47622163384</v>
      </c>
      <c r="G37" s="1">
        <f t="shared" si="5"/>
        <v>231320.12090588102</v>
      </c>
      <c r="K37" s="5"/>
    </row>
    <row r="38" spans="1:11" x14ac:dyDescent="0.25">
      <c r="A38" s="9" t="s">
        <v>38</v>
      </c>
      <c r="C38" s="1">
        <f>G36*(1+B50)/(B41-B50)*(1+B41)^G31</f>
        <v>7151577.9620047128</v>
      </c>
      <c r="D38" s="1"/>
      <c r="E38" s="1"/>
      <c r="F38" s="1"/>
      <c r="G38" s="1"/>
      <c r="K38" s="5"/>
    </row>
    <row r="39" spans="1:11" x14ac:dyDescent="0.25">
      <c r="A39" s="9" t="s">
        <v>39</v>
      </c>
      <c r="C39" s="1">
        <f>SUM(C37:G38)-C18</f>
        <v>7094460.8670081375</v>
      </c>
      <c r="D39" s="1"/>
      <c r="E39" s="1"/>
      <c r="F39" s="1"/>
      <c r="G39" s="1"/>
      <c r="K39" s="4"/>
    </row>
    <row r="40" spans="1:11" x14ac:dyDescent="0.25">
      <c r="A40" s="9"/>
      <c r="C40" s="1"/>
      <c r="D40" s="1"/>
      <c r="E40" s="1"/>
      <c r="F40" s="1"/>
      <c r="G40" s="1"/>
      <c r="K40" s="4"/>
    </row>
    <row r="41" spans="1:11" x14ac:dyDescent="0.25">
      <c r="A41" s="11" t="s">
        <v>44</v>
      </c>
      <c r="B41" s="6">
        <f>B42*B44+B43*B45</f>
        <v>6.3433907875655449E-2</v>
      </c>
      <c r="C41" s="1"/>
      <c r="D41" s="1"/>
      <c r="E41" s="1"/>
      <c r="F41" s="1"/>
      <c r="G41" s="1"/>
      <c r="K41" s="4"/>
    </row>
    <row r="42" spans="1:11" x14ac:dyDescent="0.25">
      <c r="A42" s="11" t="s">
        <v>40</v>
      </c>
      <c r="B42" s="6">
        <f>C26/C18</f>
        <v>4.2656122804977326E-2</v>
      </c>
      <c r="C42" s="1"/>
      <c r="D42" s="1"/>
      <c r="E42" s="1"/>
      <c r="F42" s="1"/>
      <c r="G42" s="1"/>
    </row>
    <row r="43" spans="1:11" x14ac:dyDescent="0.25">
      <c r="A43" s="11" t="s">
        <v>41</v>
      </c>
      <c r="B43" s="6">
        <f>B48+B47*(B49-B48)</f>
        <v>0.10750000000000001</v>
      </c>
      <c r="C43" s="1"/>
      <c r="D43" s="1"/>
      <c r="E43" s="1"/>
      <c r="F43" s="1"/>
      <c r="G43" s="1"/>
      <c r="K43" s="5"/>
    </row>
    <row r="44" spans="1:11" x14ac:dyDescent="0.25">
      <c r="A44" s="11" t="s">
        <v>42</v>
      </c>
      <c r="B44" s="6">
        <f>C18/C19</f>
        <v>0.67957213588281551</v>
      </c>
      <c r="G44" s="1"/>
      <c r="K44" s="3"/>
    </row>
    <row r="45" spans="1:11" x14ac:dyDescent="0.25">
      <c r="A45" s="11" t="s">
        <v>43</v>
      </c>
      <c r="B45" s="6">
        <f>C13/C19</f>
        <v>0.32042786411718449</v>
      </c>
      <c r="G45" s="1"/>
      <c r="H45" s="1"/>
    </row>
    <row r="46" spans="1:11" x14ac:dyDescent="0.25">
      <c r="A46" s="11"/>
      <c r="B46" s="1"/>
    </row>
    <row r="47" spans="1:11" x14ac:dyDescent="0.25">
      <c r="A47" s="11" t="s">
        <v>45</v>
      </c>
      <c r="B47" s="12">
        <v>1.5</v>
      </c>
    </row>
    <row r="48" spans="1:11" x14ac:dyDescent="0.25">
      <c r="A48" s="11" t="s">
        <v>46</v>
      </c>
      <c r="B48" s="4">
        <v>2.5000000000000001E-2</v>
      </c>
    </row>
    <row r="49" spans="1:2" x14ac:dyDescent="0.25">
      <c r="A49" s="11" t="s">
        <v>47</v>
      </c>
      <c r="B49" s="3">
        <v>0.08</v>
      </c>
    </row>
    <row r="50" spans="1:2" x14ac:dyDescent="0.25">
      <c r="A50" s="11" t="s">
        <v>48</v>
      </c>
      <c r="B50" s="3">
        <v>0.01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FRSGlobal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Botos</dc:creator>
  <cp:lastModifiedBy>Vlad Botos</cp:lastModifiedBy>
  <dcterms:created xsi:type="dcterms:W3CDTF">2012-12-12T05:30:53Z</dcterms:created>
  <dcterms:modified xsi:type="dcterms:W3CDTF">2018-01-07T11:14:25Z</dcterms:modified>
</cp:coreProperties>
</file>